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500" windowWidth="28920" windowHeight="17480" tabRatio="825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<sst xmlns="http://schemas.openxmlformats.org/spreadsheetml/2006/main" count="29" uniqueCount="26">
  <si>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Ending balance</t>
  </si>
  <si>
    <t>Age</t>
  </si>
  <si>
    <t>Inflation rate</t>
  </si>
  <si>
    <t>Base salary</t>
  </si>
  <si>
    <t>Social Security inflation rate</t>
  </si>
  <si>
    <t>Social Security annual benefits</t>
  </si>
  <si>
    <t>Age to begin collecting Social Security</t>
  </si>
  <si>
    <t>First year of the projection</t>
  </si>
  <si>
    <t>Age at present</t>
  </si>
  <si>
    <t>Inflation adjusted retirement needs</t>
  </si>
  <si>
    <t>in 2023 dollars</t>
  </si>
  <si>
    <t>Year ended Dec XX</t>
  </si>
  <si>
    <t>Beginning balance of retirement savings</t>
  </si>
  <si>
    <t>Phased retirement income percentage</t>
  </si>
  <si>
    <t>Contribution to retirement savings</t>
  </si>
  <si>
    <t>Retirement savings earnings</t>
  </si>
  <si>
    <t>Percentage contribution annually to savings</t>
  </si>
  <si>
    <t>Investment earnings rate</t>
  </si>
  <si>
    <t>Annual wage increase</t>
  </si>
  <si>
    <t>Target retirement income (before tax)</t>
  </si>
  <si>
    <t>Monthly projected Social Security benefits in 2023 for spouse 1</t>
  </si>
  <si>
    <t>Monthly projected Social Security benefits in 2023 for spouse 2</t>
  </si>
  <si>
    <t>Age starting phased retirement</t>
  </si>
  <si>
    <t>Years continging in phased retirement</t>
  </si>
  <si>
    <t>Base salary at present</t>
  </si>
  <si>
    <t>Assumptions: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</si>
</sst>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[$-409]dddd\,\ mmmm\ dd\,\ yyyy"/>
    <numFmt numFmtId="178" formatCode="mmm\-yyyy"/>
    <numFmt numFmtId="179" formatCode="_(* #,##0.0_);_(* \(#,##0.0\);_(* &quot;-&quot;?_);_(@_)"/>
    <numFmt numFmtId="180" formatCode="_(* #,##0.0_);_(* \(#,##0.0\);_(* &quot;-&quot;??_);_(@_)"/>
    <numFmt numFmtId="181" formatCode="_(* #,##0_);_(* \(#,##0\);_(* &quot;-&quot;??_);_(@_)"/>
    <numFmt numFmtId="182" formatCode="_-* #,##0.0_-;\-* #,##0.0_-;_-* &quot;-&quot;?_-;_-@_-"/>
    <numFmt numFmtId="183" formatCode="_-* #,##0.0_-;\-* #,##0.0_-;_-* &quot;-&quot;??_-;_-@_-"/>
    <numFmt numFmtId="184" formatCode="_-* #,##0_-;\-* #,##0_-;_-* &quot;-&quot;??_-;_-@_-"/>
    <numFmt numFmtId="185" formatCode="_(* #,##0.000_);_(* \(#,##0.000\);_(* &quot;-&quot;???_);_(@_)"/>
    <numFmt numFmtId="186" formatCode="0.000%"/>
    <numFmt numFmtId="187" formatCode="[$-409]dddd\,\ mmmm\ d\,\ yyyy"/>
    <numFmt numFmtId="188" formatCode="[$-409]h:mm:ss\ AM/PM"/>
    <numFmt numFmtId="189" formatCode="_(* #,##0.0_);_(* \(#,##0.0\);_(* &quot;-&quot;_);_(@_)"/>
    <numFmt numFmtId="190" formatCode="_(* #,##0.00_);_(* \(#,##0.00\);_(* &quot;-&quot;_);_(@_)"/>
    <numFmt numFmtId="191" formatCode="m/d/yyyy"/>
    <numFmt numFmtId="192" formatCode="_(* #,##0.0000_);_(* \(#,##0.0000\);_(* &quot;-&quot;????_);_(@_)"/>
    <numFmt numFmtId="193" formatCode="_(* #,##0.000_);_(* \(#,##0.000\);_(* &quot;-&quot;????_);_(@_)"/>
    <numFmt numFmtId="194" formatCode="_(* #,##0.00_);_(* \(#,##0.00\);_(* &quot;-&quot;????_);_(@_)"/>
    <numFmt numFmtId="195" formatCode="_(* #,##0.0_);_(* \(#,##0.0\);_(* &quot;-&quot;????_);_(@_)"/>
    <numFmt numFmtId="196" formatCode="_(* #,##0_);_(* \(#,##0\);_(* &quot;-&quot;????_);_(@_)"/>
    <numFmt numFmtId="197" formatCode="0.0%"/>
  </numFmts>
  <fonts count="37"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9" fontId="1" fillId="0" borderId="10" xfId="58" applyFont="1" applyBorder="1" applyAlignment="1">
      <alignment/>
    </xf>
    <xf numFmtId="18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97" fontId="1" fillId="0" borderId="10" xfId="58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4" borderId="0" xfId="0" applyNumberFormat="1" applyFont="1" applyFill="1" applyAlignment="1">
      <alignment/>
    </xf>
    <xf numFmtId="1" fontId="1" fillId="4" borderId="0" xfId="0" applyNumberFormat="1" applyFont="1" applyFill="1" applyAlignment="1" quotePrefix="1">
      <alignment/>
    </xf>
    <xf numFmtId="181" fontId="1" fillId="4" borderId="0" xfId="42" applyNumberFormat="1" applyFont="1" applyFill="1" applyAlignment="1">
      <alignment/>
    </xf>
    <xf numFmtId="0" fontId="19" fillId="0" borderId="0" xfId="0" applyFont="1" applyAlignment="1">
      <alignment/>
    </xf>
    <xf numFmtId="38" fontId="1" fillId="4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200" zoomScaleNormal="200" zoomScalePageLayoutView="0" workbookViewId="0" topLeftCell="A1">
      <pane ySplit="18" topLeftCell="A19" activePane="bottomLeft" state="frozen"/>
      <selection pane="topLeft" activeCell="A1" sqref="A1"/>
      <selection pane="bottomLeft" activeCell="J13" sqref="J13"/>
    </sheetView>
  </sheetViews>
  <sheetFormatPr defaultColWidth="8.8515625" defaultRowHeight="12.75"/>
  <cols>
    <col min="1" max="1" width="4.140625" style="0" customWidth="1"/>
    <col min="2" max="2" width="6.7109375" style="0" customWidth="1"/>
    <col min="3" max="3" width="8.28125" style="0" customWidth="1"/>
    <col min="4" max="4" width="12.140625" style="0" customWidth="1"/>
    <col min="5" max="5" width="11.140625" style="0" customWidth="1"/>
    <col min="6" max="6" width="9.8515625" style="0" customWidth="1"/>
    <col min="7" max="7" width="9.7109375" style="0" customWidth="1"/>
    <col min="8" max="8" width="10.28125" style="0" customWidth="1"/>
    <col min="9" max="9" width="9.140625" style="0" customWidth="1"/>
  </cols>
  <sheetData>
    <row r="1" ht="13.5" thickBot="1">
      <c r="A1" s="16" t="s">
        <v>25</v>
      </c>
    </row>
    <row r="2" spans="1:6" ht="13.5" thickBot="1">
      <c r="A2" s="3" t="s">
        <v>16</v>
      </c>
      <c r="B2" s="3"/>
      <c r="C2" s="3"/>
      <c r="F2" s="8">
        <v>0.15</v>
      </c>
    </row>
    <row r="3" spans="1:6" ht="13.5" thickBot="1">
      <c r="A3" s="3" t="s">
        <v>12</v>
      </c>
      <c r="B3" s="3"/>
      <c r="C3" s="3"/>
      <c r="F3" s="9">
        <v>200000</v>
      </c>
    </row>
    <row r="4" spans="1:6" ht="13.5" thickBot="1">
      <c r="A4" s="3" t="s">
        <v>17</v>
      </c>
      <c r="B4" s="3"/>
      <c r="C4" s="3"/>
      <c r="F4" s="10">
        <v>0.03</v>
      </c>
    </row>
    <row r="5" spans="1:6" ht="13.5" thickBot="1">
      <c r="A5" s="3" t="s">
        <v>24</v>
      </c>
      <c r="B5" s="3"/>
      <c r="C5" s="3"/>
      <c r="F5" s="9">
        <v>150000</v>
      </c>
    </row>
    <row r="6" spans="1:6" ht="13.5" thickBot="1">
      <c r="A6" s="3" t="s">
        <v>18</v>
      </c>
      <c r="B6" s="3"/>
      <c r="C6" s="3"/>
      <c r="F6" s="11">
        <v>0.025</v>
      </c>
    </row>
    <row r="7" spans="1:6" ht="13.5" thickBot="1">
      <c r="A7" s="3" t="s">
        <v>4</v>
      </c>
      <c r="B7" s="3"/>
      <c r="C7" s="3"/>
      <c r="F7" s="11">
        <v>0.01</v>
      </c>
    </row>
    <row r="8" spans="1:6" ht="13.5" thickBot="1">
      <c r="A8" s="3" t="s">
        <v>6</v>
      </c>
      <c r="B8" s="3"/>
      <c r="C8" s="3"/>
      <c r="F8" s="10">
        <v>67</v>
      </c>
    </row>
    <row r="9" spans="1:13" ht="13.5" thickBot="1">
      <c r="A9" s="3" t="s">
        <v>2</v>
      </c>
      <c r="B9" s="3"/>
      <c r="C9" s="3"/>
      <c r="F9" s="11">
        <v>0.02</v>
      </c>
      <c r="M9" s="4"/>
    </row>
    <row r="10" spans="1:13" ht="13.5" thickBot="1">
      <c r="A10" s="3" t="s">
        <v>7</v>
      </c>
      <c r="B10" s="3"/>
      <c r="C10" s="3"/>
      <c r="F10" s="10">
        <v>2023</v>
      </c>
      <c r="M10" s="4"/>
    </row>
    <row r="11" spans="1:13" ht="13.5" thickBot="1">
      <c r="A11" s="3" t="s">
        <v>19</v>
      </c>
      <c r="B11" s="3"/>
      <c r="C11" s="3"/>
      <c r="F11" s="12">
        <v>60000</v>
      </c>
      <c r="G11" s="1" t="s">
        <v>10</v>
      </c>
      <c r="M11" s="6"/>
    </row>
    <row r="12" spans="1:13" ht="13.5" thickBot="1">
      <c r="A12" s="3" t="s">
        <v>20</v>
      </c>
      <c r="B12" s="3"/>
      <c r="C12" s="3"/>
      <c r="F12" s="12">
        <v>1000</v>
      </c>
      <c r="G12" s="1" t="s">
        <v>10</v>
      </c>
      <c r="M12" s="4"/>
    </row>
    <row r="13" spans="1:13" ht="13.5" thickBot="1">
      <c r="A13" s="3" t="s">
        <v>21</v>
      </c>
      <c r="B13" s="3"/>
      <c r="C13" s="3"/>
      <c r="F13" s="12">
        <v>1000</v>
      </c>
      <c r="G13" s="1" t="s">
        <v>10</v>
      </c>
      <c r="K13" s="7"/>
      <c r="M13" s="4"/>
    </row>
    <row r="14" spans="1:13" ht="13.5" thickBot="1">
      <c r="A14" s="3" t="s">
        <v>22</v>
      </c>
      <c r="B14" s="3"/>
      <c r="C14" s="3"/>
      <c r="F14" s="12">
        <v>70</v>
      </c>
      <c r="G14" s="5"/>
      <c r="M14" s="4"/>
    </row>
    <row r="15" spans="1:13" ht="13.5" thickBot="1">
      <c r="A15" s="3" t="s">
        <v>13</v>
      </c>
      <c r="B15" s="3"/>
      <c r="C15" s="3"/>
      <c r="F15" s="8">
        <v>0.5</v>
      </c>
      <c r="G15" s="5"/>
      <c r="M15" s="4"/>
    </row>
    <row r="16" spans="1:13" ht="13.5" thickBot="1">
      <c r="A16" s="3" t="s">
        <v>23</v>
      </c>
      <c r="B16" s="3"/>
      <c r="C16" s="3"/>
      <c r="D16" s="4"/>
      <c r="E16" s="5"/>
      <c r="F16" s="12">
        <v>5</v>
      </c>
      <c r="M16" s="4"/>
    </row>
    <row r="17" spans="1:6" ht="13.5" thickBot="1">
      <c r="A17" s="3" t="s">
        <v>8</v>
      </c>
      <c r="F17" s="12">
        <v>50</v>
      </c>
    </row>
    <row r="18" spans="1:9" ht="27" customHeight="1">
      <c r="A18" s="1" t="s">
        <v>1</v>
      </c>
      <c r="B18" s="2" t="s">
        <v>11</v>
      </c>
      <c r="C18" s="2" t="s">
        <v>3</v>
      </c>
      <c r="D18" s="2" t="s">
        <v>12</v>
      </c>
      <c r="E18" s="2" t="s">
        <v>14</v>
      </c>
      <c r="F18" s="2" t="s">
        <v>15</v>
      </c>
      <c r="G18" s="2" t="s">
        <v>0</v>
      </c>
      <c r="H18" s="2" t="s">
        <v>9</v>
      </c>
      <c r="I18" s="2" t="s">
        <v>5</v>
      </c>
    </row>
    <row r="19" spans="1:9" ht="12.75">
      <c r="A19" s="13">
        <f>F17</f>
        <v>50</v>
      </c>
      <c r="B19" s="14">
        <f>F10</f>
        <v>2023</v>
      </c>
      <c r="C19" s="13">
        <f>F5</f>
        <v>150000</v>
      </c>
      <c r="D19" s="13">
        <f>F3</f>
        <v>200000</v>
      </c>
      <c r="E19" s="13">
        <f>$F$2*C19</f>
        <v>22500</v>
      </c>
      <c r="F19" s="13">
        <f>D19*$F$4</f>
        <v>6000</v>
      </c>
      <c r="G19" s="17">
        <f aca="true" t="shared" si="0" ref="G19:G26">IF((C19+I19)&gt;H19,D19+E19+F19,D19+E19+F19-H19+I19+C19)</f>
        <v>228500</v>
      </c>
      <c r="H19" s="13">
        <f>IF(A19&lt;$F$14+$F$16,0,(1+$F$9)^(A19-$A$19)*$F$11)</f>
        <v>0</v>
      </c>
      <c r="I19" s="13">
        <f>(F12*12)+(F13*12)</f>
        <v>24000</v>
      </c>
    </row>
    <row r="20" spans="1:9" ht="12.75">
      <c r="A20" s="13">
        <f>A19+1</f>
        <v>51</v>
      </c>
      <c r="B20" s="14">
        <f>B19+1</f>
        <v>2024</v>
      </c>
      <c r="C20" s="13">
        <f>IF(A20&lt;$F$14,C19*(1+$F$6),IF(A20-$F$14&lt;$F$16,$F$15*MAX(C15:C19),0))</f>
        <v>153750</v>
      </c>
      <c r="D20" s="13">
        <f aca="true" t="shared" si="1" ref="D20:D66">G19</f>
        <v>228500</v>
      </c>
      <c r="E20" s="13">
        <f>0.14*C20</f>
        <v>21525.000000000004</v>
      </c>
      <c r="F20" s="13">
        <f>D20*$F$4</f>
        <v>6855</v>
      </c>
      <c r="G20" s="17">
        <f t="shared" si="0"/>
        <v>256880</v>
      </c>
      <c r="H20" s="13">
        <f>IF(A20&lt;$F$14+$F$16,0,(1+$F$9)^(A20-$A$19)*$F$11)</f>
        <v>0</v>
      </c>
      <c r="I20" s="15">
        <f>I19*(1+$F$7)</f>
        <v>24240</v>
      </c>
    </row>
    <row r="21" spans="1:9" ht="12.75">
      <c r="A21" s="13">
        <f aca="true" t="shared" si="2" ref="A21:A80">A20+1</f>
        <v>52</v>
      </c>
      <c r="B21" s="14">
        <f aca="true" t="shared" si="3" ref="B21:B80">B20+1</f>
        <v>2025</v>
      </c>
      <c r="C21" s="13">
        <f>IF(A21&lt;$F$14,C20*(1+$F$6),IF(A21-$F$14&lt;$F$16,$F$15*MAX(C16:C20),0))</f>
        <v>157593.75</v>
      </c>
      <c r="D21" s="13">
        <f t="shared" si="1"/>
        <v>256880</v>
      </c>
      <c r="E21" s="13">
        <f>0.14*C21</f>
        <v>22063.125000000004</v>
      </c>
      <c r="F21" s="13">
        <f>D21*$F$4</f>
        <v>7706.4</v>
      </c>
      <c r="G21" s="17">
        <f t="shared" si="0"/>
        <v>286649.525</v>
      </c>
      <c r="H21" s="13">
        <f>IF(A21&lt;$F$14+$F$16,0,(1+$F$9)^(A21-$A$19)*$F$11)</f>
        <v>0</v>
      </c>
      <c r="I21" s="15">
        <f>I20*(1+$F$7)</f>
        <v>24482.4</v>
      </c>
    </row>
    <row r="22" spans="1:9" ht="12.75">
      <c r="A22" s="13">
        <f t="shared" si="2"/>
        <v>53</v>
      </c>
      <c r="B22" s="14">
        <f t="shared" si="3"/>
        <v>2026</v>
      </c>
      <c r="C22" s="13">
        <f>IF(A22&lt;$F$14,C21*(1+$F$6),IF(A22-$F$14&lt;$F$16,$F$15*MAX(C17:C21),0))</f>
        <v>161533.59375</v>
      </c>
      <c r="D22" s="13">
        <f t="shared" si="1"/>
        <v>286649.525</v>
      </c>
      <c r="E22" s="13">
        <f>$F$2*C22</f>
        <v>24230.0390625</v>
      </c>
      <c r="F22" s="13">
        <f>D22*$F$4</f>
        <v>8599.48575</v>
      </c>
      <c r="G22" s="17">
        <f t="shared" si="0"/>
        <v>319479.0498125</v>
      </c>
      <c r="H22" s="13">
        <f>IF(A22&lt;$F$14+$F$16,0,(1+$F$9)^(A22-$A$19)*$F$11)</f>
        <v>0</v>
      </c>
      <c r="I22" s="15">
        <f>I21*(1+$F$7)</f>
        <v>24727.224000000002</v>
      </c>
    </row>
    <row r="23" spans="1:9" ht="12.75">
      <c r="A23" s="13">
        <f t="shared" si="2"/>
        <v>54</v>
      </c>
      <c r="B23" s="14">
        <f t="shared" si="3"/>
        <v>2027</v>
      </c>
      <c r="C23" s="13">
        <f>IF(A23&lt;$F$14,C22*(1+$F$6),IF(A23-$F$14&lt;$F$16,$F$15*MAX(C18:C22),0))</f>
        <v>165571.93359375</v>
      </c>
      <c r="D23" s="13">
        <f t="shared" si="1"/>
        <v>319479.0498125</v>
      </c>
      <c r="E23" s="13">
        <f>$F$2*C23</f>
        <v>24835.7900390625</v>
      </c>
      <c r="F23" s="13">
        <f>D23*$F$4</f>
        <v>9584.371494375</v>
      </c>
      <c r="G23" s="17">
        <f t="shared" si="0"/>
        <v>353899.2113459375</v>
      </c>
      <c r="H23" s="13">
        <f>IF(A23&lt;$F$14+$F$16,0,(1+$F$9)^(A23-$A$19)*$F$11)</f>
        <v>0</v>
      </c>
      <c r="I23" s="15">
        <f>I22*(1+$F$7)</f>
        <v>24974.496240000004</v>
      </c>
    </row>
    <row r="24" spans="1:9" ht="12.75">
      <c r="A24" s="13">
        <f t="shared" si="2"/>
        <v>55</v>
      </c>
      <c r="B24" s="14">
        <f t="shared" si="3"/>
        <v>2028</v>
      </c>
      <c r="C24" s="13">
        <f>IF(A24&lt;$F$14,C23*(1+$F$6),IF(A24-$F$14&lt;$F$16,$F$15*MAX(C19:C23),0))</f>
        <v>169711.23193359372</v>
      </c>
      <c r="D24" s="13">
        <f t="shared" si="1"/>
        <v>353899.2113459375</v>
      </c>
      <c r="E24" s="13">
        <f>$F$2*C24</f>
        <v>25456.684790039057</v>
      </c>
      <c r="F24" s="13">
        <f>D24*$F$4</f>
        <v>10616.976340378125</v>
      </c>
      <c r="G24" s="17">
        <f t="shared" si="0"/>
        <v>389972.87247635465</v>
      </c>
      <c r="H24" s="13">
        <f>IF(A24&lt;$F$14+$F$16,0,(1+$F$9)^(A24-$A$19)*$F$11)</f>
        <v>0</v>
      </c>
      <c r="I24" s="15">
        <f>I23*(1+$F$7)</f>
        <v>25224.241202400004</v>
      </c>
    </row>
    <row r="25" spans="1:9" ht="12.75">
      <c r="A25" s="13">
        <f t="shared" si="2"/>
        <v>56</v>
      </c>
      <c r="B25" s="14">
        <f t="shared" si="3"/>
        <v>2029</v>
      </c>
      <c r="C25" s="13">
        <f>IF(A25&lt;$F$14,C24*(1+$F$6),IF(A25-$F$14&lt;$F$16,$F$15*MAX(C20:C24),0))</f>
        <v>173954.01273193356</v>
      </c>
      <c r="D25" s="13">
        <f t="shared" si="1"/>
        <v>389972.87247635465</v>
      </c>
      <c r="E25" s="13">
        <f>$F$2*C25</f>
        <v>26093.10190979003</v>
      </c>
      <c r="F25" s="13">
        <f>D25*$F$4</f>
        <v>11699.186174290639</v>
      </c>
      <c r="G25" s="17">
        <f t="shared" si="0"/>
        <v>427765.1605604353</v>
      </c>
      <c r="H25" s="13">
        <f>IF(A25&lt;$F$14+$F$16,0,(1+$F$9)^(A25-$A$19)*$F$11)</f>
        <v>0</v>
      </c>
      <c r="I25" s="15">
        <f>I24*(1+$F$7)</f>
        <v>25476.483614424003</v>
      </c>
    </row>
    <row r="26" spans="1:9" ht="12.75">
      <c r="A26" s="13">
        <f t="shared" si="2"/>
        <v>57</v>
      </c>
      <c r="B26" s="14">
        <f t="shared" si="3"/>
        <v>2030</v>
      </c>
      <c r="C26" s="13">
        <f>IF(A26&lt;$F$14,C25*(1+$F$6),IF(A26-$F$14&lt;$F$16,$F$15*MAX(C21:C25),0))</f>
        <v>178302.86305023188</v>
      </c>
      <c r="D26" s="13">
        <f t="shared" si="1"/>
        <v>427765.1605604353</v>
      </c>
      <c r="E26" s="13">
        <f>$F$2*C26</f>
        <v>26745.42945753478</v>
      </c>
      <c r="F26" s="13">
        <f>D26*$F$4</f>
        <v>12832.954816813059</v>
      </c>
      <c r="G26" s="17">
        <f t="shared" si="0"/>
        <v>467343.5448347832</v>
      </c>
      <c r="H26" s="13">
        <f>IF(A26&lt;$F$14+$F$16,0,(1+$F$9)^(A26-$A$19)*$F$11)</f>
        <v>0</v>
      </c>
      <c r="I26" s="15">
        <f>I25*(1+$F$7)</f>
        <v>25731.248450568244</v>
      </c>
    </row>
    <row r="27" spans="1:9" ht="12.75">
      <c r="A27" s="13">
        <f t="shared" si="2"/>
        <v>58</v>
      </c>
      <c r="B27" s="14">
        <f t="shared" si="3"/>
        <v>2031</v>
      </c>
      <c r="C27" s="13">
        <f>IF(A27&lt;$F$14,C26*(1+$F$6),IF(A27-$F$14&lt;$F$16,$F$15*MAX(C22:C26),0))</f>
        <v>182760.43462648767</v>
      </c>
      <c r="D27" s="13">
        <f t="shared" si="1"/>
        <v>467343.5448347832</v>
      </c>
      <c r="E27" s="13">
        <f>$F$2*C27</f>
        <v>27414.06519397315</v>
      </c>
      <c r="F27" s="13">
        <f>D27*$F$4</f>
        <v>14020.306345043495</v>
      </c>
      <c r="G27" s="17">
        <f aca="true" t="shared" si="4" ref="G27:G66">IF((C27+I27)&gt;H27,D27+E27+F27,D27+E27+F27-H27+I27+C27)</f>
        <v>508777.9163737998</v>
      </c>
      <c r="H27" s="13">
        <f>IF(A27&lt;$F$14+$F$16,0,(1+$F$9)^(A27-$A$19)*$F$11)</f>
        <v>0</v>
      </c>
      <c r="I27" s="15">
        <f>I26*(1+$F$7)</f>
        <v>25988.560935073925</v>
      </c>
    </row>
    <row r="28" spans="1:9" ht="12.75">
      <c r="A28" s="13">
        <f t="shared" si="2"/>
        <v>59</v>
      </c>
      <c r="B28" s="14">
        <f t="shared" si="3"/>
        <v>2032</v>
      </c>
      <c r="C28" s="13">
        <f>IF(A28&lt;$F$14,C27*(1+$F$6),IF(A28-$F$14&lt;$F$16,$F$15*MAX(C23:C27),0))</f>
        <v>187329.44549214985</v>
      </c>
      <c r="D28" s="13">
        <f t="shared" si="1"/>
        <v>508777.9163737998</v>
      </c>
      <c r="E28" s="13">
        <f>$F$2*C28</f>
        <v>28099.416823822477</v>
      </c>
      <c r="F28" s="13">
        <f>D28*$F$4</f>
        <v>15263.337491213993</v>
      </c>
      <c r="G28" s="17">
        <f t="shared" si="4"/>
        <v>552140.6706888363</v>
      </c>
      <c r="H28" s="13">
        <f>IF(A28&lt;$F$14+$F$16,0,(1+$F$9)^(A28-$A$19)*$F$11)</f>
        <v>0</v>
      </c>
      <c r="I28" s="15">
        <f>I27*(1+$F$7)</f>
        <v>26248.446544424663</v>
      </c>
    </row>
    <row r="29" spans="1:9" ht="12.75">
      <c r="A29" s="13">
        <f t="shared" si="2"/>
        <v>60</v>
      </c>
      <c r="B29" s="14">
        <f t="shared" si="3"/>
        <v>2033</v>
      </c>
      <c r="C29" s="13">
        <f>IF(A29&lt;$F$14,C28*(1+$F$6),IF(A29-$F$14&lt;$F$16,$F$15*MAX(C24:C28),0))</f>
        <v>192012.68162945358</v>
      </c>
      <c r="D29" s="13">
        <f t="shared" si="1"/>
        <v>552140.6706888363</v>
      </c>
      <c r="E29" s="13">
        <f>$F$2*C29</f>
        <v>28801.902244418037</v>
      </c>
      <c r="F29" s="13">
        <f>D29*$F$4</f>
        <v>16564.220120665086</v>
      </c>
      <c r="G29" s="17">
        <f t="shared" si="4"/>
        <v>597506.7930539193</v>
      </c>
      <c r="H29" s="13">
        <f>IF(A29&lt;$F$14+$F$16,0,(1+$F$9)^(A29-$A$19)*$F$11)</f>
        <v>0</v>
      </c>
      <c r="I29" s="15">
        <f>I28*(1+$F$7)</f>
        <v>26510.93100986891</v>
      </c>
    </row>
    <row r="30" spans="1:9" ht="12.75">
      <c r="A30" s="13">
        <f t="shared" si="2"/>
        <v>61</v>
      </c>
      <c r="B30" s="14">
        <f t="shared" si="3"/>
        <v>2034</v>
      </c>
      <c r="C30" s="13">
        <f>IF(A30&lt;$F$14,C29*(1+$F$6),IF(A30-$F$14&lt;$F$16,$F$15*MAX(C25:C29),0))</f>
        <v>196812.9986701899</v>
      </c>
      <c r="D30" s="13">
        <f t="shared" si="1"/>
        <v>597506.7930539193</v>
      </c>
      <c r="E30" s="13">
        <f>$F$2*C30</f>
        <v>29521.949800528484</v>
      </c>
      <c r="F30" s="13">
        <f>D30*$F$4</f>
        <v>17925.20379161758</v>
      </c>
      <c r="G30" s="17">
        <f t="shared" si="4"/>
        <v>644953.9466460653</v>
      </c>
      <c r="H30" s="13">
        <f>IF(A30&lt;$F$14+$F$16,0,(1+$F$9)^(A30-$A$19)*$F$11)</f>
        <v>0</v>
      </c>
      <c r="I30" s="15">
        <f>I29*(1+$F$7)</f>
        <v>26776.0403199676</v>
      </c>
    </row>
    <row r="31" spans="1:9" ht="12.75">
      <c r="A31" s="13">
        <f t="shared" si="2"/>
        <v>62</v>
      </c>
      <c r="B31" s="14">
        <f t="shared" si="3"/>
        <v>2035</v>
      </c>
      <c r="C31" s="13">
        <f>IF(A31&lt;$F$14,C30*(1+$F$6),IF(A31-$F$14&lt;$F$16,$F$15*MAX(C26:C30),0))</f>
        <v>201733.32363694464</v>
      </c>
      <c r="D31" s="13">
        <f t="shared" si="1"/>
        <v>644953.9466460653</v>
      </c>
      <c r="E31" s="13">
        <f>$F$2*C31</f>
        <v>30259.998545541694</v>
      </c>
      <c r="F31" s="13">
        <f>D31*$F$4</f>
        <v>19348.618399381958</v>
      </c>
      <c r="G31" s="17">
        <f t="shared" si="4"/>
        <v>694562.563590989</v>
      </c>
      <c r="H31" s="13">
        <f>IF(A31&lt;$F$14+$F$16,0,(1+$F$9)^(A31-$A$19)*$F$11)</f>
        <v>0</v>
      </c>
      <c r="I31" s="15">
        <f>I30*(1+$F$7)</f>
        <v>27043.80072316728</v>
      </c>
    </row>
    <row r="32" spans="1:9" ht="12.75">
      <c r="A32" s="13">
        <f t="shared" si="2"/>
        <v>63</v>
      </c>
      <c r="B32" s="14">
        <f t="shared" si="3"/>
        <v>2036</v>
      </c>
      <c r="C32" s="13">
        <f>IF(A32&lt;$F$14,C31*(1+$F$6),IF(A32-$F$14&lt;$F$16,$F$15*MAX(C27:C31),0))</f>
        <v>206776.65672786825</v>
      </c>
      <c r="D32" s="13">
        <f t="shared" si="1"/>
        <v>694562.563590989</v>
      </c>
      <c r="E32" s="13">
        <f>$F$2*C32</f>
        <v>31016.498509180237</v>
      </c>
      <c r="F32" s="13">
        <f>D32*$F$4</f>
        <v>20836.876907729667</v>
      </c>
      <c r="G32" s="17">
        <f t="shared" si="4"/>
        <v>746415.9390078989</v>
      </c>
      <c r="H32" s="13">
        <f>IF(A32&lt;$F$14+$F$16,0,(1+$F$9)^(A32-$A$19)*$F$11)</f>
        <v>0</v>
      </c>
      <c r="I32" s="15">
        <f>I31*(1+$F$7)</f>
        <v>27314.238730398953</v>
      </c>
    </row>
    <row r="33" spans="1:9" ht="12.75">
      <c r="A33" s="13">
        <f t="shared" si="2"/>
        <v>64</v>
      </c>
      <c r="B33" s="14">
        <f t="shared" si="3"/>
        <v>2037</v>
      </c>
      <c r="C33" s="13">
        <f>IF(A33&lt;$F$14,C32*(1+$F$6),IF(A33-$F$14&lt;$F$16,$F$15*MAX(C28:C32),0))</f>
        <v>211946.07314606494</v>
      </c>
      <c r="D33" s="13">
        <f t="shared" si="1"/>
        <v>746415.9390078989</v>
      </c>
      <c r="E33" s="13">
        <f>$F$2*C33</f>
        <v>31791.91097190974</v>
      </c>
      <c r="F33" s="13">
        <f>D33*$F$4</f>
        <v>22392.478170236966</v>
      </c>
      <c r="G33" s="17">
        <f t="shared" si="4"/>
        <v>800600.3281500456</v>
      </c>
      <c r="H33" s="13">
        <f>IF(A33&lt;$F$14+$F$16,0,(1+$F$9)^(A33-$A$19)*$F$11)</f>
        <v>0</v>
      </c>
      <c r="I33" s="15">
        <f>I32*(1+$F$7)</f>
        <v>27587.381117702942</v>
      </c>
    </row>
    <row r="34" spans="1:9" ht="12.75">
      <c r="A34" s="13">
        <f t="shared" si="2"/>
        <v>65</v>
      </c>
      <c r="B34" s="14">
        <f t="shared" si="3"/>
        <v>2038</v>
      </c>
      <c r="C34" s="13">
        <f>IF(A34&lt;$F$14,C33*(1+$F$6),IF(A34-$F$14&lt;$F$16,$F$15*MAX(C29:C33),0))</f>
        <v>217244.72497471655</v>
      </c>
      <c r="D34" s="13">
        <f t="shared" si="1"/>
        <v>800600.3281500456</v>
      </c>
      <c r="E34" s="13">
        <f>$F$2*C34</f>
        <v>32586.70874620748</v>
      </c>
      <c r="F34" s="13">
        <f>D34*$F$4</f>
        <v>24018.00984450137</v>
      </c>
      <c r="G34" s="17">
        <f t="shared" si="4"/>
        <v>857205.0467407545</v>
      </c>
      <c r="H34" s="13">
        <f>IF(A34&lt;$F$14+$F$16,0,(1+$F$9)^(A34-$A$19)*$F$11)</f>
        <v>0</v>
      </c>
      <c r="I34" s="15">
        <f>I33*(1+$F$7)</f>
        <v>27863.25492887997</v>
      </c>
    </row>
    <row r="35" spans="1:9" ht="12.75">
      <c r="A35" s="13">
        <f t="shared" si="2"/>
        <v>66</v>
      </c>
      <c r="B35" s="14">
        <f t="shared" si="3"/>
        <v>2039</v>
      </c>
      <c r="C35" s="13">
        <f>IF(A35&lt;$F$14,C34*(1+$F$6),IF(A35-$F$14&lt;$F$16,$F$15*MAX(C30:C34),0))</f>
        <v>222675.84309908445</v>
      </c>
      <c r="D35" s="13">
        <f t="shared" si="1"/>
        <v>857205.0467407545</v>
      </c>
      <c r="E35" s="13">
        <f>$F$2*C35</f>
        <v>33401.37646486267</v>
      </c>
      <c r="F35" s="13">
        <f>D35*$F$4</f>
        <v>25716.151402222633</v>
      </c>
      <c r="G35" s="17">
        <f t="shared" si="4"/>
        <v>916322.5746078398</v>
      </c>
      <c r="H35" s="13">
        <f>IF(A35&lt;$F$14+$F$16,0,(1+$F$9)^(A35-$A$19)*$F$11)</f>
        <v>0</v>
      </c>
      <c r="I35" s="15">
        <f>I34*(1+$F$7)</f>
        <v>28141.88747816877</v>
      </c>
    </row>
    <row r="36" spans="1:9" ht="12.75">
      <c r="A36" s="13">
        <f t="shared" si="2"/>
        <v>67</v>
      </c>
      <c r="B36" s="14">
        <f t="shared" si="3"/>
        <v>2040</v>
      </c>
      <c r="C36" s="13">
        <f>IF(A36&lt;$F$14,C35*(1+$F$6),IF(A36-$F$14&lt;$F$16,$F$15*MAX(C31:C35),0))</f>
        <v>228242.73917656153</v>
      </c>
      <c r="D36" s="13">
        <f t="shared" si="1"/>
        <v>916322.5746078398</v>
      </c>
      <c r="E36" s="13">
        <f>$F$2*C36</f>
        <v>34236.41087648423</v>
      </c>
      <c r="F36" s="13">
        <f>D36*$F$4</f>
        <v>27489.677238235192</v>
      </c>
      <c r="G36" s="17">
        <f t="shared" si="4"/>
        <v>978048.6627225592</v>
      </c>
      <c r="H36" s="13">
        <f>IF(A36&lt;$F$14+$F$16,0,(1+$F$9)^(A36-$A$19)*$F$11)</f>
        <v>0</v>
      </c>
      <c r="I36" s="15">
        <f>I35*(1+$F$7)</f>
        <v>28423.306352950458</v>
      </c>
    </row>
    <row r="37" spans="1:9" ht="12.75">
      <c r="A37" s="13">
        <f t="shared" si="2"/>
        <v>68</v>
      </c>
      <c r="B37" s="14">
        <f t="shared" si="3"/>
        <v>2041</v>
      </c>
      <c r="C37" s="13">
        <f>IF(A37&lt;$F$14,C36*(1+$F$6),IF(A37-$F$14&lt;$F$16,$F$15*MAX(C32:C36),0))</f>
        <v>233948.80765597554</v>
      </c>
      <c r="D37" s="13">
        <f t="shared" si="1"/>
        <v>978048.6627225592</v>
      </c>
      <c r="E37" s="13">
        <f>$F$2*C37</f>
        <v>35092.32114839633</v>
      </c>
      <c r="F37" s="13">
        <f>D37*$F$4</f>
        <v>29341.459881676776</v>
      </c>
      <c r="G37" s="17">
        <f t="shared" si="4"/>
        <v>1042482.4437526324</v>
      </c>
      <c r="H37" s="13">
        <f>IF(A37&lt;$F$14+$F$16,0,(1+$F$9)^(A37-$A$19)*$F$11)</f>
        <v>0</v>
      </c>
      <c r="I37" s="15">
        <f>I36*(1+$F$7)</f>
        <v>28707.53941647996</v>
      </c>
    </row>
    <row r="38" spans="1:9" ht="12.75">
      <c r="A38" s="13">
        <f t="shared" si="2"/>
        <v>69</v>
      </c>
      <c r="B38" s="14">
        <f t="shared" si="3"/>
        <v>2042</v>
      </c>
      <c r="C38" s="13">
        <f>IF(A38&lt;$F$14,C37*(1+$F$6),IF(A38-$F$14&lt;$F$16,$F$15*MAX(C33:C37),0))</f>
        <v>239797.5278473749</v>
      </c>
      <c r="D38" s="13">
        <f t="shared" si="1"/>
        <v>1042482.4437526324</v>
      </c>
      <c r="E38" s="13">
        <f>$F$2*C38</f>
        <v>35969.62917710623</v>
      </c>
      <c r="F38" s="13">
        <f>D38*$F$4</f>
        <v>31274.473312578968</v>
      </c>
      <c r="G38" s="17">
        <f t="shared" si="4"/>
        <v>1109726.5462423174</v>
      </c>
      <c r="H38" s="13">
        <f>IF(A38&lt;$F$14+$F$16,0,(1+$F$9)^(A38-$A$19)*$F$11)</f>
        <v>0</v>
      </c>
      <c r="I38" s="15">
        <f>I37*(1+$F$7)</f>
        <v>28994.61481064476</v>
      </c>
    </row>
    <row r="39" spans="1:9" ht="12.75">
      <c r="A39" s="13">
        <f t="shared" si="2"/>
        <v>70</v>
      </c>
      <c r="B39" s="14">
        <f t="shared" si="3"/>
        <v>2043</v>
      </c>
      <c r="C39" s="13">
        <f>IF(A39&lt;$F$14,C38*(1+$F$6),IF(A39-$F$14&lt;$F$16,$F$15*MAX(C34:C38),0))</f>
        <v>119898.76392368745</v>
      </c>
      <c r="D39" s="13">
        <f t="shared" si="1"/>
        <v>1109726.5462423174</v>
      </c>
      <c r="E39" s="13">
        <f>$F$2*C39</f>
        <v>17984.814588553116</v>
      </c>
      <c r="F39" s="13">
        <f>D39*$F$4</f>
        <v>33291.79638726952</v>
      </c>
      <c r="G39" s="17">
        <f t="shared" si="4"/>
        <v>1161003.15721814</v>
      </c>
      <c r="H39" s="13">
        <f>IF(A39&lt;$F$14+$F$16,0,(1+$F$9)^(A39-$A$19)*$F$11)</f>
        <v>0</v>
      </c>
      <c r="I39" s="15">
        <f>I38*(1+$F$7)</f>
        <v>29284.560958751208</v>
      </c>
    </row>
    <row r="40" spans="1:9" ht="12.75">
      <c r="A40" s="13">
        <f t="shared" si="2"/>
        <v>71</v>
      </c>
      <c r="B40" s="14">
        <f t="shared" si="3"/>
        <v>2044</v>
      </c>
      <c r="C40" s="13">
        <f>IF(A40&lt;$F$14,C39*(1+$F$6),IF(A40-$F$14&lt;$F$16,$F$15*MAX(C35:C39),0))</f>
        <v>119898.76392368745</v>
      </c>
      <c r="D40" s="13">
        <f t="shared" si="1"/>
        <v>1161003.15721814</v>
      </c>
      <c r="E40" s="13">
        <f>$F$2*C40</f>
        <v>17984.814588553116</v>
      </c>
      <c r="F40" s="13">
        <f>D40*$F$4</f>
        <v>34830.094716544205</v>
      </c>
      <c r="G40" s="17">
        <f t="shared" si="4"/>
        <v>1213818.0665232374</v>
      </c>
      <c r="H40" s="13">
        <f>IF(A40&lt;$F$14+$F$16,0,(1+$F$9)^(A40-$A$19)*$F$11)</f>
        <v>0</v>
      </c>
      <c r="I40" s="15">
        <f>I39*(1+$F$7)</f>
        <v>29577.40656833872</v>
      </c>
    </row>
    <row r="41" spans="1:9" ht="12.75">
      <c r="A41" s="13">
        <f t="shared" si="2"/>
        <v>72</v>
      </c>
      <c r="B41" s="14">
        <f t="shared" si="3"/>
        <v>2045</v>
      </c>
      <c r="C41" s="13">
        <f>IF(A41&lt;$F$14,C40*(1+$F$6),IF(A41-$F$14&lt;$F$16,$F$15*MAX(C36:C40),0))</f>
        <v>119898.76392368745</v>
      </c>
      <c r="D41" s="13">
        <f t="shared" si="1"/>
        <v>1213818.0665232374</v>
      </c>
      <c r="E41" s="13">
        <f>$F$2*C41</f>
        <v>17984.814588553116</v>
      </c>
      <c r="F41" s="13">
        <f>D41*$F$4</f>
        <v>36414.541995697124</v>
      </c>
      <c r="G41" s="17">
        <f t="shared" si="4"/>
        <v>1268217.4231074876</v>
      </c>
      <c r="H41" s="13">
        <f>IF(A41&lt;$F$14+$F$16,0,(1+$F$9)^(A41-$A$19)*$F$11)</f>
        <v>0</v>
      </c>
      <c r="I41" s="15">
        <f>I40*(1+$F$7)</f>
        <v>29873.18063402211</v>
      </c>
    </row>
    <row r="42" spans="1:9" ht="12.75">
      <c r="A42" s="13">
        <f t="shared" si="2"/>
        <v>73</v>
      </c>
      <c r="B42" s="14">
        <f t="shared" si="3"/>
        <v>2046</v>
      </c>
      <c r="C42" s="13">
        <f>IF(A42&lt;$F$14,C41*(1+$F$6),IF(A42-$F$14&lt;$F$16,$F$15*MAX(C37:C41),0))</f>
        <v>119898.76392368745</v>
      </c>
      <c r="D42" s="13">
        <f t="shared" si="1"/>
        <v>1268217.4231074876</v>
      </c>
      <c r="E42" s="13">
        <f>$F$2*C42</f>
        <v>17984.814588553116</v>
      </c>
      <c r="F42" s="13">
        <f>D42*$F$4</f>
        <v>38046.52269322463</v>
      </c>
      <c r="G42" s="17">
        <f t="shared" si="4"/>
        <v>1324248.7603892654</v>
      </c>
      <c r="H42" s="13">
        <f>IF(A42&lt;$F$14+$F$16,0,(1+$F$9)^(A42-$A$19)*$F$11)</f>
        <v>0</v>
      </c>
      <c r="I42" s="15">
        <f>I41*(1+$F$7)</f>
        <v>30171.91244036233</v>
      </c>
    </row>
    <row r="43" spans="1:9" ht="12.75">
      <c r="A43" s="13">
        <f t="shared" si="2"/>
        <v>74</v>
      </c>
      <c r="B43" s="14">
        <f t="shared" si="3"/>
        <v>2047</v>
      </c>
      <c r="C43" s="13">
        <f>IF(A43&lt;$F$14,C42*(1+$F$6),IF(A43-$F$14&lt;$F$16,$F$15*MAX(C38:C42),0))</f>
        <v>119898.76392368745</v>
      </c>
      <c r="D43" s="13">
        <f t="shared" si="1"/>
        <v>1324248.7603892654</v>
      </c>
      <c r="E43" s="13">
        <f>$F$2*C43</f>
        <v>17984.814588553116</v>
      </c>
      <c r="F43" s="13">
        <f>D43*$F$4</f>
        <v>39727.46281167796</v>
      </c>
      <c r="G43" s="17">
        <f t="shared" si="4"/>
        <v>1381961.0377894964</v>
      </c>
      <c r="H43" s="13">
        <f>IF(A43&lt;$F$14+$F$16,0,(1+$F$9)^(A43-$A$19)*$F$11)</f>
        <v>0</v>
      </c>
      <c r="I43" s="15">
        <f>I42*(1+$F$7)</f>
        <v>30473.63156476595</v>
      </c>
    </row>
    <row r="44" spans="1:9" ht="12.75">
      <c r="A44" s="13">
        <f t="shared" si="2"/>
        <v>75</v>
      </c>
      <c r="B44" s="14">
        <f t="shared" si="3"/>
        <v>2048</v>
      </c>
      <c r="C44" s="13">
        <f>IF(A44&lt;$F$14,C43*(1+$F$6),IF(A44-$F$14&lt;$F$16,$F$15*MAX(C39:C43),0))</f>
        <v>0</v>
      </c>
      <c r="D44" s="13">
        <f t="shared" si="1"/>
        <v>1381961.0377894964</v>
      </c>
      <c r="E44" s="13">
        <f>$F$2*C44</f>
        <v>0</v>
      </c>
      <c r="F44" s="13">
        <f>D44*$F$4</f>
        <v>41458.83113368489</v>
      </c>
      <c r="G44" s="17">
        <f t="shared" si="4"/>
        <v>1355761.877135711</v>
      </c>
      <c r="H44" s="13">
        <f>IF(A44&lt;$F$14+$F$16,0,(1+$F$9)^(A44-$A$19)*$F$11)</f>
        <v>98436.35966788378</v>
      </c>
      <c r="I44" s="15">
        <f>I43*(1+$F$7)</f>
        <v>30778.36788041361</v>
      </c>
    </row>
    <row r="45" spans="1:9" ht="12.75">
      <c r="A45" s="13">
        <f t="shared" si="2"/>
        <v>76</v>
      </c>
      <c r="B45" s="14">
        <f t="shared" si="3"/>
        <v>2049</v>
      </c>
      <c r="C45" s="13">
        <f>IF(A45&lt;$F$14,C44*(1+$F$6),IF(A45-$F$14&lt;$F$16,$F$15*MAX(C40:C44),0))</f>
        <v>0</v>
      </c>
      <c r="D45" s="13">
        <f t="shared" si="1"/>
        <v>1355761.877135711</v>
      </c>
      <c r="E45" s="13">
        <f>$F$2*C45</f>
        <v>0</v>
      </c>
      <c r="F45" s="13">
        <f>D45*$F$4</f>
        <v>40672.85631407133</v>
      </c>
      <c r="G45" s="17">
        <f t="shared" si="4"/>
        <v>1327115.7981477587</v>
      </c>
      <c r="H45" s="13">
        <f>IF(A45&lt;$F$14+$F$16,0,(1+$F$9)^(A45-$A$19)*$F$11)</f>
        <v>100405.08686124146</v>
      </c>
      <c r="I45" s="15">
        <f>I44*(1+$F$7)</f>
        <v>31086.151559217746</v>
      </c>
    </row>
    <row r="46" spans="1:9" ht="12.75">
      <c r="A46" s="13">
        <f t="shared" si="2"/>
        <v>77</v>
      </c>
      <c r="B46" s="14">
        <f t="shared" si="3"/>
        <v>2050</v>
      </c>
      <c r="C46" s="13">
        <f>IF(A46&lt;$F$14,C45*(1+$F$6),IF(A46-$F$14&lt;$F$16,$F$15*MAX(C41:C45),0))</f>
        <v>0</v>
      </c>
      <c r="D46" s="13">
        <f t="shared" si="1"/>
        <v>1327115.7981477587</v>
      </c>
      <c r="E46" s="13">
        <f>$F$2*C46</f>
        <v>0</v>
      </c>
      <c r="F46" s="13">
        <f>D46*$F$4</f>
        <v>39813.47394443276</v>
      </c>
      <c r="G46" s="17">
        <f t="shared" si="4"/>
        <v>1295913.096568535</v>
      </c>
      <c r="H46" s="13">
        <f>IF(A46&lt;$F$14+$F$16,0,(1+$F$9)^(A46-$A$19)*$F$11)</f>
        <v>102413.18859846627</v>
      </c>
      <c r="I46" s="15">
        <f>I45*(1+$F$7)</f>
        <v>31397.01307480992</v>
      </c>
    </row>
    <row r="47" spans="1:9" ht="12.75">
      <c r="A47" s="13">
        <f t="shared" si="2"/>
        <v>78</v>
      </c>
      <c r="B47" s="14">
        <f t="shared" si="3"/>
        <v>2051</v>
      </c>
      <c r="C47" s="13">
        <f>IF(A47&lt;$F$14,C46*(1+$F$6),IF(A47-$F$14&lt;$F$16,$F$15*MAX(C42:C46),0))</f>
        <v>0</v>
      </c>
      <c r="D47" s="13">
        <f t="shared" si="1"/>
        <v>1295913.096568535</v>
      </c>
      <c r="E47" s="13">
        <f>$F$2*C47</f>
        <v>0</v>
      </c>
      <c r="F47" s="13">
        <f>D47*$F$4</f>
        <v>38877.39289705605</v>
      </c>
      <c r="G47" s="17">
        <f t="shared" si="4"/>
        <v>1262040.0203007134</v>
      </c>
      <c r="H47" s="13">
        <f>IF(A47&lt;$F$14+$F$16,0,(1+$F$9)^(A47-$A$19)*$F$11)</f>
        <v>104461.45237043561</v>
      </c>
      <c r="I47" s="15">
        <f>I46*(1+$F$7)</f>
        <v>31710.983205558023</v>
      </c>
    </row>
    <row r="48" spans="1:9" ht="12.75">
      <c r="A48" s="13">
        <f t="shared" si="2"/>
        <v>79</v>
      </c>
      <c r="B48" s="14">
        <f t="shared" si="3"/>
        <v>2052</v>
      </c>
      <c r="C48" s="13">
        <f>IF(A48&lt;$F$14,C47*(1+$F$6),IF(A48-$F$14&lt;$F$16,$F$15*MAX(C43:C47),0))</f>
        <v>0</v>
      </c>
      <c r="D48" s="13">
        <f t="shared" si="1"/>
        <v>1262040.0203007134</v>
      </c>
      <c r="E48" s="13">
        <f>$F$2*C48</f>
        <v>0</v>
      </c>
      <c r="F48" s="13">
        <f>D48*$F$4</f>
        <v>37861.2006090214</v>
      </c>
      <c r="G48" s="17">
        <f t="shared" si="4"/>
        <v>1225378.6325295041</v>
      </c>
      <c r="H48" s="13">
        <f>IF(A48&lt;$F$14+$F$16,0,(1+$F$9)^(A48-$A$19)*$F$11)</f>
        <v>106550.68141784432</v>
      </c>
      <c r="I48" s="15">
        <f>I47*(1+$F$7)</f>
        <v>32028.093037613602</v>
      </c>
    </row>
    <row r="49" spans="1:9" ht="12.75">
      <c r="A49" s="13">
        <f t="shared" si="2"/>
        <v>80</v>
      </c>
      <c r="B49" s="14">
        <f t="shared" si="3"/>
        <v>2053</v>
      </c>
      <c r="C49" s="13">
        <f>IF(A49&lt;$F$14,C48*(1+$F$6),IF(A49-$F$14&lt;$F$16,$F$15*MAX(C44:C48),0))</f>
        <v>0</v>
      </c>
      <c r="D49" s="13">
        <f t="shared" si="1"/>
        <v>1225378.6325295041</v>
      </c>
      <c r="E49" s="13">
        <f>$F$2*C49</f>
        <v>0</v>
      </c>
      <c r="F49" s="13">
        <f>D49*$F$4</f>
        <v>36761.35897588512</v>
      </c>
      <c r="G49" s="17">
        <f t="shared" si="4"/>
        <v>1185806.670427178</v>
      </c>
      <c r="H49" s="13">
        <f>IF(A49&lt;$F$14+$F$16,0,(1+$F$9)^(A49-$A$19)*$F$11)</f>
        <v>108681.6950462012</v>
      </c>
      <c r="I49" s="15">
        <f>I48*(1+$F$7)</f>
        <v>32348.373967989737</v>
      </c>
    </row>
    <row r="50" spans="1:9" ht="12.75">
      <c r="A50" s="13">
        <f t="shared" si="2"/>
        <v>81</v>
      </c>
      <c r="B50" s="14">
        <f t="shared" si="3"/>
        <v>2054</v>
      </c>
      <c r="C50" s="13">
        <f>IF(A50&lt;$F$14,C49*(1+$F$6),IF(A50-$F$14&lt;$F$16,$F$15*MAX(C45:C49),0))</f>
        <v>0</v>
      </c>
      <c r="D50" s="13">
        <f t="shared" si="1"/>
        <v>1185806.670427178</v>
      </c>
      <c r="E50" s="13">
        <f>$F$2*C50</f>
        <v>0</v>
      </c>
      <c r="F50" s="13">
        <f>D50*$F$4</f>
        <v>35574.20011281534</v>
      </c>
      <c r="G50" s="17">
        <f t="shared" si="4"/>
        <v>1143197.3993005378</v>
      </c>
      <c r="H50" s="13">
        <f>IF(A50&lt;$F$14+$F$16,0,(1+$F$9)^(A50-$A$19)*$F$11)</f>
        <v>110855.3289471252</v>
      </c>
      <c r="I50" s="15">
        <f>I49*(1+$F$7)</f>
        <v>32671.857707669635</v>
      </c>
    </row>
    <row r="51" spans="1:9" ht="12.75">
      <c r="A51" s="13">
        <f t="shared" si="2"/>
        <v>82</v>
      </c>
      <c r="B51" s="14">
        <f t="shared" si="3"/>
        <v>2055</v>
      </c>
      <c r="C51" s="13">
        <f>IF(A51&lt;$F$14,C50*(1+$F$6),IF(A51-$F$14&lt;$F$16,$F$15*MAX(C46:C50),0))</f>
        <v>0</v>
      </c>
      <c r="D51" s="13">
        <f t="shared" si="1"/>
        <v>1143197.3993005378</v>
      </c>
      <c r="E51" s="13">
        <f>$F$2*C51</f>
        <v>0</v>
      </c>
      <c r="F51" s="13">
        <f>D51*$F$4</f>
        <v>34295.92197901613</v>
      </c>
      <c r="G51" s="17">
        <f t="shared" si="4"/>
        <v>1097419.4620382327</v>
      </c>
      <c r="H51" s="13">
        <f>IF(A51&lt;$F$14+$F$16,0,(1+$F$9)^(A51-$A$19)*$F$11)</f>
        <v>113072.43552606774</v>
      </c>
      <c r="I51" s="15">
        <f>I50*(1+$F$7)</f>
        <v>32998.576284746334</v>
      </c>
    </row>
    <row r="52" spans="1:9" ht="12.75">
      <c r="A52" s="13">
        <f t="shared" si="2"/>
        <v>83</v>
      </c>
      <c r="B52" s="14">
        <f t="shared" si="3"/>
        <v>2056</v>
      </c>
      <c r="C52" s="13">
        <f>IF(A52&lt;$F$14,C51*(1+$F$6),IF(A52-$F$14&lt;$F$16,$F$15*MAX(C47:C51),0))</f>
        <v>0</v>
      </c>
      <c r="D52" s="13">
        <f t="shared" si="1"/>
        <v>1097419.4620382327</v>
      </c>
      <c r="E52" s="13">
        <f>$F$2*C52</f>
        <v>0</v>
      </c>
      <c r="F52" s="13">
        <f>D52*$F$4</f>
        <v>32922.58386114698</v>
      </c>
      <c r="G52" s="17">
        <f t="shared" si="4"/>
        <v>1048336.7237103845</v>
      </c>
      <c r="H52" s="13">
        <f>IF(A52&lt;$F$14+$F$16,0,(1+$F$9)^(A52-$A$19)*$F$11)</f>
        <v>115333.8842365891</v>
      </c>
      <c r="I52" s="15">
        <f>I51*(1+$F$7)</f>
        <v>33328.5620475938</v>
      </c>
    </row>
    <row r="53" spans="1:9" ht="12.75">
      <c r="A53" s="13">
        <f t="shared" si="2"/>
        <v>84</v>
      </c>
      <c r="B53" s="14">
        <f t="shared" si="3"/>
        <v>2057</v>
      </c>
      <c r="C53" s="13">
        <f>IF(A53&lt;$F$14,C52*(1+$F$6),IF(A53-$F$14&lt;$F$16,$F$15*MAX(C48:C52),0))</f>
        <v>0</v>
      </c>
      <c r="D53" s="13">
        <f t="shared" si="1"/>
        <v>1048336.7237103845</v>
      </c>
      <c r="E53" s="13">
        <f>$F$2*C53</f>
        <v>0</v>
      </c>
      <c r="F53" s="13">
        <f>D53*$F$4</f>
        <v>31450.101711311534</v>
      </c>
      <c r="G53" s="17">
        <f t="shared" si="4"/>
        <v>995808.111168445</v>
      </c>
      <c r="H53" s="13">
        <f>IF(A53&lt;$F$14+$F$16,0,(1+$F$9)^(A53-$A$19)*$F$11)</f>
        <v>117640.56192132087</v>
      </c>
      <c r="I53" s="15">
        <f>I52*(1+$F$7)</f>
        <v>33661.847668069735</v>
      </c>
    </row>
    <row r="54" spans="1:9" ht="12.75">
      <c r="A54" s="13">
        <f t="shared" si="2"/>
        <v>85</v>
      </c>
      <c r="B54" s="14">
        <f t="shared" si="3"/>
        <v>2058</v>
      </c>
      <c r="C54" s="13">
        <f>IF(A54&lt;$F$14,C53*(1+$F$6),IF(A54-$F$14&lt;$F$16,$F$15*MAX(C49:C53),0))</f>
        <v>0</v>
      </c>
      <c r="D54" s="13">
        <f t="shared" si="1"/>
        <v>995808.111168445</v>
      </c>
      <c r="E54" s="13">
        <f>$F$2*C54</f>
        <v>0</v>
      </c>
      <c r="F54" s="13">
        <f>D54*$F$4</f>
        <v>29874.243335053347</v>
      </c>
      <c r="G54" s="17">
        <f t="shared" si="4"/>
        <v>939687.4474885016</v>
      </c>
      <c r="H54" s="13">
        <f>IF(A54&lt;$F$14+$F$16,0,(1+$F$9)^(A54-$A$19)*$F$11)</f>
        <v>119993.37315974728</v>
      </c>
      <c r="I54" s="15">
        <f>I53*(1+$F$7)</f>
        <v>33998.46614475043</v>
      </c>
    </row>
    <row r="55" spans="1:9" ht="12.75">
      <c r="A55" s="13">
        <f t="shared" si="2"/>
        <v>86</v>
      </c>
      <c r="B55" s="14">
        <f t="shared" si="3"/>
        <v>2059</v>
      </c>
      <c r="C55" s="13">
        <f>IF(A55&lt;$F$14,C54*(1+$F$6),IF(A55-$F$14&lt;$F$16,$F$15*MAX(C50:C54),0))</f>
        <v>0</v>
      </c>
      <c r="D55" s="13">
        <f t="shared" si="1"/>
        <v>939687.4474885016</v>
      </c>
      <c r="E55" s="13">
        <f>$F$2*C55</f>
        <v>0</v>
      </c>
      <c r="F55" s="13">
        <f>D55*$F$4</f>
        <v>28190.623424655045</v>
      </c>
      <c r="G55" s="17">
        <f t="shared" si="4"/>
        <v>879823.2810964123</v>
      </c>
      <c r="H55" s="13">
        <f>IF(A55&lt;$F$14+$F$16,0,(1+$F$9)^(A55-$A$19)*$F$11)</f>
        <v>122393.24062294222</v>
      </c>
      <c r="I55" s="15">
        <f>I54*(1+$F$7)</f>
        <v>34338.450806197936</v>
      </c>
    </row>
    <row r="56" spans="1:9" ht="12.75">
      <c r="A56" s="13">
        <f t="shared" si="2"/>
        <v>87</v>
      </c>
      <c r="B56" s="14">
        <f t="shared" si="3"/>
        <v>2060</v>
      </c>
      <c r="C56" s="13">
        <f>IF(A56&lt;$F$14,C55*(1+$F$6),IF(A56-$F$14&lt;$F$16,$F$15*MAX(C51:C55),0))</f>
        <v>0</v>
      </c>
      <c r="D56" s="13">
        <f t="shared" si="1"/>
        <v>879823.2810964123</v>
      </c>
      <c r="E56" s="13">
        <f>$F$2*C56</f>
        <v>0</v>
      </c>
      <c r="F56" s="13">
        <f>D56*$F$4</f>
        <v>26394.698432892368</v>
      </c>
      <c r="G56" s="17">
        <f t="shared" si="4"/>
        <v>816058.7094081634</v>
      </c>
      <c r="H56" s="13">
        <f>IF(A56&lt;$F$14+$F$16,0,(1+$F$9)^(A56-$A$19)*$F$11)</f>
        <v>124841.10543540108</v>
      </c>
      <c r="I56" s="15">
        <f>I55*(1+$F$7)</f>
        <v>34681.835314259915</v>
      </c>
    </row>
    <row r="57" spans="1:9" ht="12.75">
      <c r="A57" s="13">
        <f t="shared" si="2"/>
        <v>88</v>
      </c>
      <c r="B57" s="14">
        <f t="shared" si="3"/>
        <v>2061</v>
      </c>
      <c r="C57" s="13">
        <f>IF(A57&lt;$F$14,C56*(1+$F$6),IF(A57-$F$14&lt;$F$16,$F$15*MAX(C52:C56),0))</f>
        <v>0</v>
      </c>
      <c r="D57" s="13">
        <f t="shared" si="1"/>
        <v>816058.7094081634</v>
      </c>
      <c r="E57" s="13">
        <f>$F$2*C57</f>
        <v>0</v>
      </c>
      <c r="F57" s="13">
        <f>D57*$F$4</f>
        <v>24481.7612822449</v>
      </c>
      <c r="G57" s="17">
        <f t="shared" si="4"/>
        <v>748231.1968137017</v>
      </c>
      <c r="H57" s="13">
        <f>IF(A57&lt;$F$14+$F$16,0,(1+$F$9)^(A57-$A$19)*$F$11)</f>
        <v>127337.92754410912</v>
      </c>
      <c r="I57" s="15">
        <f>I56*(1+$F$7)</f>
        <v>35028.65366740251</v>
      </c>
    </row>
    <row r="58" spans="1:9" ht="12.75">
      <c r="A58" s="13">
        <f t="shared" si="2"/>
        <v>89</v>
      </c>
      <c r="B58" s="14">
        <f t="shared" si="3"/>
        <v>2062</v>
      </c>
      <c r="C58" s="13">
        <f>IF(A58&lt;$F$14,C57*(1+$F$6),IF(A58-$F$14&lt;$F$16,$F$15*MAX(C53:C57),0))</f>
        <v>0</v>
      </c>
      <c r="D58" s="13">
        <f t="shared" si="1"/>
        <v>748231.1968137017</v>
      </c>
      <c r="E58" s="13">
        <f>$F$2*C58</f>
        <v>0</v>
      </c>
      <c r="F58" s="13">
        <f>D58*$F$4</f>
        <v>22446.93590441105</v>
      </c>
      <c r="G58" s="17">
        <f t="shared" si="4"/>
        <v>676172.386827198</v>
      </c>
      <c r="H58" s="13">
        <f>IF(A58&lt;$F$14+$F$16,0,(1+$F$9)^(A58-$A$19)*$F$11)</f>
        <v>129884.68609499125</v>
      </c>
      <c r="I58" s="15">
        <f>I57*(1+$F$7)</f>
        <v>35378.940204076534</v>
      </c>
    </row>
    <row r="59" spans="1:9" ht="12.75">
      <c r="A59" s="13">
        <f t="shared" si="2"/>
        <v>90</v>
      </c>
      <c r="B59" s="14">
        <f t="shared" si="3"/>
        <v>2063</v>
      </c>
      <c r="C59" s="13">
        <f>IF(A59&lt;$F$14,C58*(1+$F$6),IF(A59-$F$14&lt;$F$16,$F$15*MAX(C54:C58),0))</f>
        <v>0</v>
      </c>
      <c r="D59" s="13">
        <f t="shared" si="1"/>
        <v>676172.386827198</v>
      </c>
      <c r="E59" s="13">
        <f>$F$2*C59</f>
        <v>0</v>
      </c>
      <c r="F59" s="13">
        <f>D59*$F$4</f>
        <v>20285.17160481594</v>
      </c>
      <c r="G59" s="17">
        <f t="shared" si="4"/>
        <v>599707.9082212402</v>
      </c>
      <c r="H59" s="13">
        <f>IF(A59&lt;$F$14+$F$16,0,(1+$F$9)^(A59-$A$19)*$F$11)</f>
        <v>132482.3798168911</v>
      </c>
      <c r="I59" s="15">
        <f>I58*(1+$F$7)</f>
        <v>35732.7296061173</v>
      </c>
    </row>
    <row r="60" spans="1:9" ht="12.75">
      <c r="A60" s="13">
        <f t="shared" si="2"/>
        <v>91</v>
      </c>
      <c r="B60" s="14">
        <f t="shared" si="3"/>
        <v>2064</v>
      </c>
      <c r="C60" s="13">
        <f>IF(A60&lt;$F$14,C59*(1+$F$6),IF(A60-$F$14&lt;$F$16,$F$15*MAX(C55:C59),0))</f>
        <v>0</v>
      </c>
      <c r="D60" s="13">
        <f t="shared" si="1"/>
        <v>599707.9082212402</v>
      </c>
      <c r="E60" s="13">
        <f>$F$2*C60</f>
        <v>0</v>
      </c>
      <c r="F60" s="13">
        <f>D60*$F$4</f>
        <v>17991.237246637203</v>
      </c>
      <c r="G60" s="17">
        <f t="shared" si="4"/>
        <v>518657.1749568269</v>
      </c>
      <c r="H60" s="13">
        <f>IF(A60&lt;$F$14+$F$16,0,(1+$F$9)^(A60-$A$19)*$F$11)</f>
        <v>135132.02741322893</v>
      </c>
      <c r="I60" s="15">
        <f>I59*(1+$F$7)</f>
        <v>36090.05690217847</v>
      </c>
    </row>
    <row r="61" spans="1:9" ht="12.75">
      <c r="A61" s="13">
        <f t="shared" si="2"/>
        <v>92</v>
      </c>
      <c r="B61" s="14">
        <f t="shared" si="3"/>
        <v>2065</v>
      </c>
      <c r="C61" s="13">
        <f>IF(A61&lt;$F$14,C60*(1+$F$6),IF(A61-$F$14&lt;$F$16,$F$15*MAX(C56:C60),0))</f>
        <v>0</v>
      </c>
      <c r="D61" s="13">
        <f t="shared" si="1"/>
        <v>518657.1749568269</v>
      </c>
      <c r="E61" s="13">
        <f>$F$2*C61</f>
        <v>0</v>
      </c>
      <c r="F61" s="13">
        <f>D61*$F$4</f>
        <v>15559.715248704806</v>
      </c>
      <c r="G61" s="17">
        <f t="shared" si="4"/>
        <v>432833.1797152385</v>
      </c>
      <c r="H61" s="13">
        <f>IF(A61&lt;$F$14+$F$16,0,(1+$F$9)^(A61-$A$19)*$F$11)</f>
        <v>137834.66796149348</v>
      </c>
      <c r="I61" s="15">
        <f>I60*(1+$F$7)</f>
        <v>36450.95747120025</v>
      </c>
    </row>
    <row r="62" spans="1:9" ht="12.75">
      <c r="A62" s="13">
        <f t="shared" si="2"/>
        <v>93</v>
      </c>
      <c r="B62" s="14">
        <f t="shared" si="3"/>
        <v>2066</v>
      </c>
      <c r="C62" s="13">
        <f>IF(A62&lt;$F$14,C61*(1+$F$6),IF(A62-$F$14&lt;$F$16,$F$15*MAX(C57:C61),0))</f>
        <v>0</v>
      </c>
      <c r="D62" s="13">
        <f t="shared" si="1"/>
        <v>432833.1797152385</v>
      </c>
      <c r="E62" s="13">
        <f>$F$2*C62</f>
        <v>0</v>
      </c>
      <c r="F62" s="13">
        <f>D62*$F$4</f>
        <v>12984.995391457154</v>
      </c>
      <c r="G62" s="17">
        <f t="shared" si="4"/>
        <v>342042.28083188453</v>
      </c>
      <c r="H62" s="13">
        <f>IF(A62&lt;$F$14+$F$16,0,(1+$F$9)^(A62-$A$19)*$F$11)</f>
        <v>140591.36132072337</v>
      </c>
      <c r="I62" s="15">
        <f>I61*(1+$F$7)</f>
        <v>36815.46704591225</v>
      </c>
    </row>
    <row r="63" spans="1:9" ht="12.75">
      <c r="A63" s="13">
        <f t="shared" si="2"/>
        <v>94</v>
      </c>
      <c r="B63" s="14">
        <f t="shared" si="3"/>
        <v>2067</v>
      </c>
      <c r="C63" s="13">
        <f>IF(A63&lt;$F$14,C62*(1+$F$6),IF(A63-$F$14&lt;$F$16,$F$15*MAX(C58:C62),0))</f>
        <v>0</v>
      </c>
      <c r="D63" s="13">
        <f t="shared" si="1"/>
        <v>342042.28083188453</v>
      </c>
      <c r="E63" s="13">
        <f>$F$2*C63</f>
        <v>0</v>
      </c>
      <c r="F63" s="13">
        <f>D63*$F$4</f>
        <v>10261.268424956535</v>
      </c>
      <c r="G63" s="17">
        <f t="shared" si="4"/>
        <v>246083.98242607457</v>
      </c>
      <c r="H63" s="13">
        <f>IF(A63&lt;$F$14+$F$16,0,(1+$F$9)^(A63-$A$19)*$F$11)</f>
        <v>143403.18854713786</v>
      </c>
      <c r="I63" s="15">
        <f>I62*(1+$F$7)</f>
        <v>37183.62171637137</v>
      </c>
    </row>
    <row r="64" spans="1:9" ht="12.75">
      <c r="A64" s="13">
        <f t="shared" si="2"/>
        <v>95</v>
      </c>
      <c r="B64" s="14">
        <f t="shared" si="3"/>
        <v>2068</v>
      </c>
      <c r="C64" s="13">
        <f>IF(A64&lt;$F$14,C63*(1+$F$6),IF(A64-$F$14&lt;$F$16,$F$15*MAX(C59:C63),0))</f>
        <v>0</v>
      </c>
      <c r="D64" s="13">
        <f t="shared" si="1"/>
        <v>246083.98242607457</v>
      </c>
      <c r="E64" s="13">
        <f>$F$2*C64</f>
        <v>0</v>
      </c>
      <c r="F64" s="13">
        <f>D64*$F$4</f>
        <v>7382.519472782236</v>
      </c>
      <c r="G64" s="17">
        <f t="shared" si="4"/>
        <v>144750.7075143113</v>
      </c>
      <c r="H64" s="13">
        <f>IF(A64&lt;$F$14+$F$16,0,(1+$F$9)^(A64-$A$19)*$F$11)</f>
        <v>146271.2523180806</v>
      </c>
      <c r="I64" s="15">
        <f>I63*(1+$F$7)</f>
        <v>37555.457933535086</v>
      </c>
    </row>
    <row r="65" spans="1:9" ht="12.75">
      <c r="A65" s="13">
        <f t="shared" si="2"/>
        <v>96</v>
      </c>
      <c r="B65" s="14">
        <f t="shared" si="3"/>
        <v>2069</v>
      </c>
      <c r="C65" s="13">
        <f>IF(A65&lt;$F$14,C64*(1+$F$6),IF(A65-$F$14&lt;$F$16,$F$15*MAX(C60:C64),0))</f>
        <v>0</v>
      </c>
      <c r="D65" s="13">
        <f t="shared" si="1"/>
        <v>144750.7075143113</v>
      </c>
      <c r="E65" s="13">
        <f>$F$2*C65</f>
        <v>0</v>
      </c>
      <c r="F65" s="13">
        <f>D65*$F$4</f>
        <v>4342.521225429339</v>
      </c>
      <c r="G65" s="17">
        <f t="shared" si="4"/>
        <v>37827.56388816885</v>
      </c>
      <c r="H65" s="13">
        <f>IF(A65&lt;$F$14+$F$16,0,(1+$F$9)^(A65-$A$19)*$F$11)</f>
        <v>149196.67736444224</v>
      </c>
      <c r="I65" s="15">
        <f>I64*(1+$F$7)</f>
        <v>37931.01251287044</v>
      </c>
    </row>
    <row r="66" spans="1:9" ht="12.75">
      <c r="A66" s="13">
        <f t="shared" si="2"/>
        <v>97</v>
      </c>
      <c r="B66" s="14">
        <f t="shared" si="3"/>
        <v>2070</v>
      </c>
      <c r="C66" s="13">
        <f>IF(A66&lt;$F$14,C65*(1+$F$6),IF(A66-$F$14&lt;$F$16,$F$15*MAX(C61:C65),0))</f>
        <v>0</v>
      </c>
      <c r="D66" s="13">
        <f t="shared" si="1"/>
        <v>37827.56388816885</v>
      </c>
      <c r="E66" s="13">
        <f>$F$2*C66</f>
        <v>0</v>
      </c>
      <c r="F66" s="13">
        <f>D66*$F$4</f>
        <v>1134.8269166450655</v>
      </c>
      <c r="G66" s="17">
        <f t="shared" si="4"/>
        <v>-74907.89746891797</v>
      </c>
      <c r="H66" s="13">
        <f>IF(A66&lt;$F$14+$F$16,0,(1+$F$9)^(A66-$A$19)*$F$11)</f>
        <v>152180.61091173103</v>
      </c>
      <c r="I66" s="15">
        <f>I65*(1+$F$7)</f>
        <v>38310.32263799915</v>
      </c>
    </row>
    <row r="67" spans="1:9" ht="12.75">
      <c r="A67" s="13">
        <f t="shared" si="2"/>
        <v>98</v>
      </c>
      <c r="B67" s="14">
        <f t="shared" si="3"/>
        <v>2071</v>
      </c>
      <c r="C67" s="13">
        <f>IF(A67&lt;$F$14,C66*(1+$F$6),IF(A67-$F$14&lt;$F$16,$F$15*MAX(C62:C66),0))</f>
        <v>0</v>
      </c>
      <c r="D67" s="13">
        <f aca="true" t="shared" si="5" ref="D67:D80">G66</f>
        <v>-74907.89746891797</v>
      </c>
      <c r="E67" s="13">
        <f>$F$2*C67</f>
        <v>0</v>
      </c>
      <c r="F67" s="13">
        <f>D67*$F$4</f>
        <v>-2247.2369240675393</v>
      </c>
      <c r="G67" s="17">
        <f aca="true" t="shared" si="6" ref="G67:G80">IF((C67+I67)&gt;H67,D67+E67+F67,D67+E67+F67-H67+I67+C67)</f>
        <v>-193685.931658572</v>
      </c>
      <c r="H67" s="13">
        <f>IF(A67&lt;$F$14+$F$16,0,(1+$F$9)^(A67-$A$19)*$F$11)</f>
        <v>155224.22312996566</v>
      </c>
      <c r="I67" s="15">
        <f>I66*(1+$F$7)</f>
        <v>38693.42586437914</v>
      </c>
    </row>
    <row r="68" spans="1:9" ht="12.75">
      <c r="A68" s="13">
        <f t="shared" si="2"/>
        <v>99</v>
      </c>
      <c r="B68" s="14">
        <f t="shared" si="3"/>
        <v>2072</v>
      </c>
      <c r="C68" s="13">
        <f>IF(A68&lt;$F$14,C67*(1+$F$6),IF(A68-$F$14&lt;$F$16,$F$15*MAX(C63:C67),0))</f>
        <v>0</v>
      </c>
      <c r="D68" s="13">
        <f t="shared" si="5"/>
        <v>-193685.931658572</v>
      </c>
      <c r="E68" s="13">
        <f>$F$2*C68</f>
        <v>0</v>
      </c>
      <c r="F68" s="13">
        <f>D68*$F$4</f>
        <v>-5810.577949757159</v>
      </c>
      <c r="G68" s="17">
        <f t="shared" si="6"/>
        <v>-318744.8570778712</v>
      </c>
      <c r="H68" s="13">
        <f>IF(A68&lt;$F$14+$F$16,0,(1+$F$9)^(A68-$A$19)*$F$11)</f>
        <v>158328.70759256498</v>
      </c>
      <c r="I68" s="15">
        <f>I67*(1+$F$7)</f>
        <v>39080.36012302293</v>
      </c>
    </row>
    <row r="69" spans="1:9" ht="12.75">
      <c r="A69" s="13">
        <f t="shared" si="2"/>
        <v>100</v>
      </c>
      <c r="B69" s="14">
        <f t="shared" si="3"/>
        <v>2073</v>
      </c>
      <c r="C69" s="13">
        <f>IF(A69&lt;$F$14,C68*(1+$F$6),IF(A69-$F$14&lt;$F$16,$F$15*MAX(C64:C68),0))</f>
        <v>0</v>
      </c>
      <c r="D69" s="13">
        <f t="shared" si="5"/>
        <v>-318744.8570778712</v>
      </c>
      <c r="E69" s="13">
        <f>$F$2*C69</f>
        <v>0</v>
      </c>
      <c r="F69" s="13">
        <f>D69*$F$4</f>
        <v>-9562.345712336137</v>
      </c>
      <c r="G69" s="17">
        <f t="shared" si="6"/>
        <v>-450331.32081037044</v>
      </c>
      <c r="H69" s="13">
        <f>IF(A69&lt;$F$14+$F$16,0,(1+$F$9)^(A69-$A$19)*$F$11)</f>
        <v>161495.28174441628</v>
      </c>
      <c r="I69" s="15">
        <f>I68*(1+$F$7)</f>
        <v>39471.163724253165</v>
      </c>
    </row>
    <row r="70" spans="1:9" ht="12.75">
      <c r="A70" s="13">
        <f t="shared" si="2"/>
        <v>101</v>
      </c>
      <c r="B70" s="14">
        <f t="shared" si="3"/>
        <v>2074</v>
      </c>
      <c r="C70" s="13">
        <f>IF(A70&lt;$F$14,C69*(1+$F$6),IF(A70-$F$14&lt;$F$16,$F$15*MAX(C65:C69),0))</f>
        <v>0</v>
      </c>
      <c r="D70" s="13">
        <f t="shared" si="5"/>
        <v>-450331.32081037044</v>
      </c>
      <c r="E70" s="13">
        <f>$F$2*C70</f>
        <v>0</v>
      </c>
      <c r="F70" s="13">
        <f>D70*$F$4</f>
        <v>-13509.939624311113</v>
      </c>
      <c r="G70" s="17">
        <f t="shared" si="6"/>
        <v>-588700.5724524905</v>
      </c>
      <c r="H70" s="13">
        <f>IF(A70&lt;$F$14+$F$16,0,(1+$F$9)^(A70-$A$19)*$F$11)</f>
        <v>164725.18737930458</v>
      </c>
      <c r="I70" s="15">
        <f>I69*(1+$F$7)</f>
        <v>39865.875361495695</v>
      </c>
    </row>
    <row r="71" spans="1:9" ht="12.75">
      <c r="A71" s="13">
        <f t="shared" si="2"/>
        <v>102</v>
      </c>
      <c r="B71" s="14">
        <f t="shared" si="3"/>
        <v>2075</v>
      </c>
      <c r="C71" s="13">
        <f>IF(A71&lt;$F$14,C70*(1+$F$6),IF(A71-$F$14&lt;$F$16,$F$15*MAX(C66:C70),0))</f>
        <v>0</v>
      </c>
      <c r="D71" s="13">
        <f t="shared" si="5"/>
        <v>-588700.5724524905</v>
      </c>
      <c r="E71" s="13">
        <f>$F$2*C71</f>
        <v>0</v>
      </c>
      <c r="F71" s="13">
        <f>D71*$F$4</f>
        <v>-17661.017173574714</v>
      </c>
      <c r="G71" s="17">
        <f t="shared" si="6"/>
        <v>-734116.7466378453</v>
      </c>
      <c r="H71" s="13">
        <f>IF(A71&lt;$F$14+$F$16,0,(1+$F$9)^(A71-$A$19)*$F$11)</f>
        <v>168019.6911268907</v>
      </c>
      <c r="I71" s="15">
        <f>I70*(1+$F$7)</f>
        <v>40264.534115110655</v>
      </c>
    </row>
    <row r="72" spans="1:9" ht="12.75">
      <c r="A72" s="13">
        <f t="shared" si="2"/>
        <v>103</v>
      </c>
      <c r="B72" s="14">
        <f t="shared" si="3"/>
        <v>2076</v>
      </c>
      <c r="C72" s="13">
        <f>IF(A72&lt;$F$14,C71*(1+$F$6),IF(A72-$F$14&lt;$F$16,$F$15*MAX(C67:C71),0))</f>
        <v>0</v>
      </c>
      <c r="D72" s="13">
        <f t="shared" si="5"/>
        <v>-734116.7466378453</v>
      </c>
      <c r="E72" s="13">
        <f>$F$2*C72</f>
        <v>0</v>
      </c>
      <c r="F72" s="13">
        <f>D72*$F$4</f>
        <v>-22023.50239913536</v>
      </c>
      <c r="G72" s="17">
        <f t="shared" si="6"/>
        <v>-886853.1545301474</v>
      </c>
      <c r="H72" s="13">
        <f>IF(A72&lt;$F$14+$F$16,0,(1+$F$9)^(A72-$A$19)*$F$11)</f>
        <v>171380.0849494285</v>
      </c>
      <c r="I72" s="15">
        <f>I71*(1+$F$7)</f>
        <v>40667.179456261765</v>
      </c>
    </row>
    <row r="73" spans="1:9" ht="12.75">
      <c r="A73" s="13">
        <f t="shared" si="2"/>
        <v>104</v>
      </c>
      <c r="B73" s="14">
        <f t="shared" si="3"/>
        <v>2077</v>
      </c>
      <c r="C73" s="13">
        <f>IF(A73&lt;$F$14,C72*(1+$F$6),IF(A73-$F$14&lt;$F$16,$F$15*MAX(C68:C72),0))</f>
        <v>0</v>
      </c>
      <c r="D73" s="13">
        <f t="shared" si="5"/>
        <v>-886853.1545301474</v>
      </c>
      <c r="E73" s="13">
        <f>$F$2*C73</f>
        <v>0</v>
      </c>
      <c r="F73" s="13">
        <f>D73*$F$4</f>
        <v>-26605.59463590442</v>
      </c>
      <c r="G73" s="17">
        <f t="shared" si="6"/>
        <v>-1047192.5845636445</v>
      </c>
      <c r="H73" s="13">
        <f>IF(A73&lt;$F$14+$F$16,0,(1+$F$9)^(A73-$A$19)*$F$11)</f>
        <v>174807.6866484171</v>
      </c>
      <c r="I73" s="15">
        <f>I72*(1+$F$7)</f>
        <v>41073.85125082438</v>
      </c>
    </row>
    <row r="74" spans="1:9" ht="12.75">
      <c r="A74" s="13">
        <f t="shared" si="2"/>
        <v>105</v>
      </c>
      <c r="B74" s="14">
        <f t="shared" si="3"/>
        <v>2078</v>
      </c>
      <c r="C74" s="13">
        <f>IF(A74&lt;$F$14,C73*(1+$F$6),IF(A74-$F$14&lt;$F$16,$F$15*MAX(C69:C73),0))</f>
        <v>0</v>
      </c>
      <c r="D74" s="13">
        <f t="shared" si="5"/>
        <v>-1047192.5845636445</v>
      </c>
      <c r="E74" s="13">
        <f>$F$2*C74</f>
        <v>0</v>
      </c>
      <c r="F74" s="13">
        <f>D74*$F$4</f>
        <v>-31415.777536909332</v>
      </c>
      <c r="G74" s="17">
        <f t="shared" si="6"/>
        <v>-1215427.6127186066</v>
      </c>
      <c r="H74" s="13">
        <f>IF(A74&lt;$F$14+$F$16,0,(1+$F$9)^(A74-$A$19)*$F$11)</f>
        <v>178303.84038138538</v>
      </c>
      <c r="I74" s="15">
        <f>I73*(1+$F$7)</f>
        <v>41484.589763332624</v>
      </c>
    </row>
    <row r="75" spans="1:9" ht="12.75">
      <c r="A75" s="13">
        <f t="shared" si="2"/>
        <v>106</v>
      </c>
      <c r="B75" s="14">
        <f t="shared" si="3"/>
        <v>2079</v>
      </c>
      <c r="C75" s="13">
        <f>IF(A75&lt;$F$14,C74*(1+$F$6),IF(A75-$F$14&lt;$F$16,$F$15*MAX(C70:C74),0))</f>
        <v>0</v>
      </c>
      <c r="D75" s="13">
        <f t="shared" si="5"/>
        <v>-1215427.6127186066</v>
      </c>
      <c r="E75" s="13">
        <f>$F$2*C75</f>
        <v>0</v>
      </c>
      <c r="F75" s="13">
        <f>D75*$F$4</f>
        <v>-36462.828381558196</v>
      </c>
      <c r="G75" s="17">
        <f t="shared" si="6"/>
        <v>-1391860.922628212</v>
      </c>
      <c r="H75" s="13">
        <f>IF(A75&lt;$F$14+$F$16,0,(1+$F$9)^(A75-$A$19)*$F$11)</f>
        <v>181869.9171890131</v>
      </c>
      <c r="I75" s="15">
        <f>I74*(1+$F$7)</f>
        <v>41899.43566096595</v>
      </c>
    </row>
    <row r="76" spans="1:9" ht="12.75">
      <c r="A76" s="13">
        <f t="shared" si="2"/>
        <v>107</v>
      </c>
      <c r="B76" s="14">
        <f t="shared" si="3"/>
        <v>2080</v>
      </c>
      <c r="C76" s="13">
        <f>IF(A76&lt;$F$14,C75*(1+$F$6),IF(A76-$F$14&lt;$F$16,$F$15*MAX(C71:C75),0))</f>
        <v>0</v>
      </c>
      <c r="D76" s="13">
        <f t="shared" si="5"/>
        <v>-1391860.922628212</v>
      </c>
      <c r="E76" s="13">
        <f>$F$2*C76</f>
        <v>0</v>
      </c>
      <c r="F76" s="13">
        <f>D76*$F$4</f>
        <v>-41755.82767884636</v>
      </c>
      <c r="G76" s="17">
        <f t="shared" si="6"/>
        <v>-1576805.6358222761</v>
      </c>
      <c r="H76" s="13">
        <f>IF(A76&lt;$F$14+$F$16,0,(1+$F$9)^(A76-$A$19)*$F$11)</f>
        <v>185507.31553279335</v>
      </c>
      <c r="I76" s="15">
        <f>I75*(1+$F$7)</f>
        <v>42318.430017575614</v>
      </c>
    </row>
    <row r="77" spans="1:9" ht="12.75">
      <c r="A77" s="13">
        <f t="shared" si="2"/>
        <v>108</v>
      </c>
      <c r="B77" s="14">
        <f t="shared" si="3"/>
        <v>2081</v>
      </c>
      <c r="C77" s="13">
        <f>IF(A77&lt;$F$14,C76*(1+$F$6),IF(A77-$F$14&lt;$F$16,$F$15*MAX(C72:C76),0))</f>
        <v>0</v>
      </c>
      <c r="D77" s="13">
        <f t="shared" si="5"/>
        <v>-1576805.6358222761</v>
      </c>
      <c r="E77" s="13">
        <f>$F$2*C77</f>
        <v>0</v>
      </c>
      <c r="F77" s="13">
        <f>D77*$F$4</f>
        <v>-47304.16907466828</v>
      </c>
      <c r="G77" s="17">
        <f t="shared" si="6"/>
        <v>-1770585.6524226423</v>
      </c>
      <c r="H77" s="13">
        <f>IF(A77&lt;$F$14+$F$16,0,(1+$F$9)^(A77-$A$19)*$F$11)</f>
        <v>189217.46184344924</v>
      </c>
      <c r="I77" s="15">
        <f>I76*(1+$F$7)</f>
        <v>42741.61431775137</v>
      </c>
    </row>
    <row r="78" spans="1:9" ht="12.75">
      <c r="A78" s="13">
        <f t="shared" si="2"/>
        <v>109</v>
      </c>
      <c r="B78" s="14">
        <f t="shared" si="3"/>
        <v>2082</v>
      </c>
      <c r="C78" s="13">
        <f>IF(A78&lt;$F$14,C77*(1+$F$6),IF(A78-$F$14&lt;$F$16,$F$15*MAX(C73:C77),0))</f>
        <v>0</v>
      </c>
      <c r="D78" s="13">
        <f t="shared" si="5"/>
        <v>-1770585.6524226423</v>
      </c>
      <c r="E78" s="13">
        <f>$F$2*C78</f>
        <v>0</v>
      </c>
      <c r="F78" s="13">
        <f>D78*$F$4</f>
        <v>-53117.56957267927</v>
      </c>
      <c r="G78" s="17">
        <f t="shared" si="6"/>
        <v>-1973536.002614711</v>
      </c>
      <c r="H78" s="13">
        <f>IF(A78&lt;$F$14+$F$16,0,(1+$F$9)^(A78-$A$19)*$F$11)</f>
        <v>193001.8110803182</v>
      </c>
      <c r="I78" s="15">
        <f>I77*(1+$F$7)</f>
        <v>43169.03046092889</v>
      </c>
    </row>
    <row r="79" spans="1:9" ht="12.75">
      <c r="A79" s="13">
        <f t="shared" si="2"/>
        <v>110</v>
      </c>
      <c r="B79" s="14">
        <f t="shared" si="3"/>
        <v>2083</v>
      </c>
      <c r="C79" s="13">
        <f>IF(A79&lt;$F$14,C78*(1+$F$6),IF(A79-$F$14&lt;$F$16,$F$15*MAX(C74:C78),0))</f>
        <v>0</v>
      </c>
      <c r="D79" s="13">
        <f t="shared" si="5"/>
        <v>-1973536.002614711</v>
      </c>
      <c r="E79" s="13">
        <f>$F$2*C79</f>
        <v>0</v>
      </c>
      <c r="F79" s="13">
        <f>D79*$F$4</f>
        <v>-59206.08007844133</v>
      </c>
      <c r="G79" s="17">
        <f t="shared" si="6"/>
        <v>-2186003.2092295387</v>
      </c>
      <c r="H79" s="13">
        <f>IF(A79&lt;$F$14+$F$16,0,(1+$F$9)^(A79-$A$19)*$F$11)</f>
        <v>196861.8473019246</v>
      </c>
      <c r="I79" s="15">
        <f>I78*(1+$F$7)</f>
        <v>43600.72076553818</v>
      </c>
    </row>
    <row r="80" spans="1:9" ht="12.75">
      <c r="A80" s="13">
        <f t="shared" si="2"/>
        <v>111</v>
      </c>
      <c r="B80" s="14">
        <f t="shared" si="3"/>
        <v>2084</v>
      </c>
      <c r="C80" s="13">
        <f>IF(A80&lt;$F$14,C79*(1+$F$6),IF(A80-$F$14&lt;$F$16,$F$15*MAX(C75:C79),0))</f>
        <v>0</v>
      </c>
      <c r="D80" s="13">
        <f t="shared" si="5"/>
        <v>-2186003.2092295387</v>
      </c>
      <c r="E80" s="13">
        <f>$F$2*C80</f>
        <v>0</v>
      </c>
      <c r="F80" s="13">
        <f>D80*$F$4</f>
        <v>-65580.09627688616</v>
      </c>
      <c r="G80" s="17">
        <f t="shared" si="6"/>
        <v>-2408345.6617811946</v>
      </c>
      <c r="H80" s="13">
        <f>IF(A80&lt;$F$14+$F$16,0,(1+$F$9)^(A80-$A$19)*$F$11)</f>
        <v>200799.08424796307</v>
      </c>
      <c r="I80" s="15">
        <f>I79*(1+$F$7)</f>
        <v>44036.72797319356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Dalton</dc:creator>
  <cp:keywords/>
  <dc:description/>
  <cp:lastModifiedBy>Microsoft Office User</cp:lastModifiedBy>
  <cp:lastPrinted>2007-06-05T00:06:08Z</cp:lastPrinted>
  <dcterms:created xsi:type="dcterms:W3CDTF">2003-09-11T04:32:02Z</dcterms:created>
  <dcterms:modified xsi:type="dcterms:W3CDTF">2023-06-27T18:14:26Z</dcterms:modified>
  <cp:category/>
  <cp:version/>
  <cp:contentType/>
  <cp:contentStatus/>
</cp:coreProperties>
</file>