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0720" windowHeight="17340" tabRatio="903" activeTab="0"/>
  </bookViews>
  <sheets>
    <sheet name="Rental summary" sheetId="1" r:id="rId1"/>
    <sheet name="Cashflow chart" sheetId="2" r:id="rId2"/>
    <sheet name="Tax cost (savings) chart" sheetId="3" r:id="rId3"/>
    <sheet name="Equity chart" sheetId="4" r:id="rId4"/>
    <sheet name="Amortization" sheetId="5" r:id="rId5"/>
    <sheet name="Cash expenses" sheetId="6" r:id="rId6"/>
  </sheets>
  <definedNames/>
  <calcPr fullCalcOnLoad="1"/>
</workbook>
</file>

<file path=xl/sharedStrings.xml><?xml version="1.0" encoding="utf-8"?>
<sst xmlns="http://schemas.openxmlformats.org/spreadsheetml/2006/main" count="68" uniqueCount="65">
  <si>
    <t>Cost of property</t>
  </si>
  <si>
    <t>Percentage of cost for Bldg</t>
  </si>
  <si>
    <t>Mortgage balance</t>
  </si>
  <si>
    <t>Appreciation rate</t>
  </si>
  <si>
    <t>Estimated FMV</t>
  </si>
  <si>
    <t>Year</t>
  </si>
  <si>
    <t>Monthly rental income as % of FMV</t>
  </si>
  <si>
    <t>Principal</t>
  </si>
  <si>
    <t>Interest rate</t>
  </si>
  <si>
    <t>Term</t>
  </si>
  <si>
    <t>Payment</t>
  </si>
  <si>
    <t>Month</t>
  </si>
  <si>
    <t>Beginning balance</t>
  </si>
  <si>
    <t>Interest</t>
  </si>
  <si>
    <t>Ending balance</t>
  </si>
  <si>
    <t>Mortgage interest rate</t>
  </si>
  <si>
    <t>Mortgage amortization</t>
  </si>
  <si>
    <t>Mortgage term (years)</t>
  </si>
  <si>
    <t>Annual mortgage payments</t>
  </si>
  <si>
    <t>Estimate of rental investment</t>
  </si>
  <si>
    <t>Down payment</t>
  </si>
  <si>
    <t>Property taxes</t>
  </si>
  <si>
    <t>Insurance</t>
  </si>
  <si>
    <t>Other expenses annual increase</t>
  </si>
  <si>
    <t>Management fee</t>
  </si>
  <si>
    <t>Management fee as % of rent</t>
  </si>
  <si>
    <t>Maintenance</t>
  </si>
  <si>
    <t>Total</t>
  </si>
  <si>
    <t>Estimated yearly cash expenses:</t>
  </si>
  <si>
    <t>Cumulative cash flow (outflow)</t>
  </si>
  <si>
    <t>Property taxes as a % of purchase price</t>
  </si>
  <si>
    <t>Expected annual % increase in property taxes</t>
  </si>
  <si>
    <t>Expected annual % increase in other rental expenses</t>
  </si>
  <si>
    <t>Property management fees as a % of rental revenues</t>
  </si>
  <si>
    <t>Annual tax expense (benefit)</t>
  </si>
  <si>
    <t>Annual taxable income (loss)</t>
  </si>
  <si>
    <t>Annual interest expense</t>
  </si>
  <si>
    <t>Annual depreciation expense</t>
  </si>
  <si>
    <t>Other estimated annual cash expenses</t>
  </si>
  <si>
    <t>Annual rent revenue</t>
  </si>
  <si>
    <t>Annual cash flow (deficit)</t>
  </si>
  <si>
    <t>Estimated tax rate for sale of property</t>
  </si>
  <si>
    <t>Marginal annual tax rate</t>
  </si>
  <si>
    <t>Cumulative depreciation</t>
  </si>
  <si>
    <t>Acc Dep</t>
  </si>
  <si>
    <t>Initial maintenance cost as a % of FMV</t>
  </si>
  <si>
    <t>Initial insurance as a percent of FMV</t>
  </si>
  <si>
    <t>Initial maintenance as a percent of FMV</t>
  </si>
  <si>
    <t>Initial insurance cost as a % of FMV</t>
  </si>
  <si>
    <t>Sales cost as a percent of sales price</t>
  </si>
  <si>
    <t>Estimated after-tax &amp; sales cost equity</t>
  </si>
  <si>
    <t>Yearly cash flow</t>
  </si>
  <si>
    <t>10 year investment</t>
  </si>
  <si>
    <t>9 year investment</t>
  </si>
  <si>
    <t>8 year investment</t>
  </si>
  <si>
    <t>7 year investment</t>
  </si>
  <si>
    <t>6 year investment</t>
  </si>
  <si>
    <t>5 year investment</t>
  </si>
  <si>
    <t>Cash flow rate of return:</t>
  </si>
  <si>
    <t>5-year investment</t>
  </si>
  <si>
    <t>6-year investment</t>
  </si>
  <si>
    <t>7-year investment</t>
  </si>
  <si>
    <t>8-year investment</t>
  </si>
  <si>
    <t>9-year investment</t>
  </si>
  <si>
    <t>10-year investment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</si>
</sst>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??_);_(@_)"/>
    <numFmt numFmtId="166" formatCode="_(* #,##0.00_);_(* \(#,##0.00\);_(* &quot;-&quot;????_);_(@_)"/>
    <numFmt numFmtId="167" formatCode="_(* #,##0.0_);_(* \(#,##0.0\);_(* &quot;-&quot;????_);_(@_)"/>
    <numFmt numFmtId="168" formatCode="_(* #,##0_);_(* \(#,##0\);_(* &quot;-&quot;????_);_(@_)"/>
    <numFmt numFmtId="169" formatCode="0.0%"/>
    <numFmt numFmtId="170" formatCode="\$#,##0_);\(\$#,##0\)"/>
    <numFmt numFmtId="171" formatCode="_(* #,##0.0_);_(* \(#,##0.0\);_(* &quot;-&quot;??_);_(@_)"/>
    <numFmt numFmtId="172" formatCode="_(* #,##0_);_(* \(#,##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8.5"/>
      <color indexed="8"/>
      <name val="Arial"/>
      <family val="2"/>
    </font>
    <font>
      <sz val="12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75"/>
      <color indexed="8"/>
      <name val="Arial"/>
      <family val="2"/>
    </font>
    <font>
      <b/>
      <sz val="17"/>
      <color indexed="8"/>
      <name val="Arial"/>
      <family val="2"/>
    </font>
    <font>
      <b/>
      <sz val="22.25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/>
    </xf>
    <xf numFmtId="41" fontId="0" fillId="33" borderId="0" xfId="0" applyNumberFormat="1" applyFill="1" applyAlignment="1">
      <alignment/>
    </xf>
    <xf numFmtId="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8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4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0" fontId="0" fillId="33" borderId="0" xfId="0" applyNumberForma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41" fontId="0" fillId="33" borderId="0" xfId="0" applyNumberFormat="1" applyFill="1" applyAlignment="1">
      <alignment horizontal="right"/>
    </xf>
    <xf numFmtId="172" fontId="0" fillId="33" borderId="0" xfId="42" applyNumberFormat="1" applyFont="1" applyFill="1" applyAlignment="1">
      <alignment/>
    </xf>
    <xf numFmtId="41" fontId="0" fillId="33" borderId="0" xfId="0" applyNumberFormat="1" applyFont="1" applyFill="1" applyAlignment="1">
      <alignment/>
    </xf>
    <xf numFmtId="41" fontId="0" fillId="33" borderId="0" xfId="0" applyNumberFormat="1" applyFont="1" applyFill="1" applyAlignment="1">
      <alignment horizontal="right"/>
    </xf>
    <xf numFmtId="41" fontId="2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 horizontal="right"/>
    </xf>
    <xf numFmtId="10" fontId="0" fillId="3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Positive (negative) Cash Flow</a:t>
            </a:r>
          </a:p>
        </c:rich>
      </c:tx>
      <c:layout>
        <c:manualLayout>
          <c:xMode val="factor"/>
          <c:yMode val="factor"/>
          <c:x val="0.05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375"/>
          <c:w val="0.91175"/>
          <c:h val="0.7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'Rental summary'!$A$20:$A$29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'Rental summary'!$I$20:$I$29</c:f>
              <c:numCache>
                <c:ptCount val="10"/>
                <c:pt idx="0">
                  <c:v>-9170.4581652415</c:v>
                </c:pt>
                <c:pt idx="1">
                  <c:v>-8334.798020277487</c:v>
                </c:pt>
                <c:pt idx="2">
                  <c:v>-7443.132930102277</c:v>
                </c:pt>
                <c:pt idx="3">
                  <c:v>-6491.9313338377315</c:v>
                </c:pt>
                <c:pt idx="4">
                  <c:v>-5477.44395123441</c:v>
                </c:pt>
                <c:pt idx="5">
                  <c:v>-4395.690493318889</c:v>
                </c:pt>
                <c:pt idx="6">
                  <c:v>-3242.4455659989994</c:v>
                </c:pt>
                <c:pt idx="7">
                  <c:v>-2013.2237177602015</c:v>
                </c:pt>
                <c:pt idx="8">
                  <c:v>-703.2635796349064</c:v>
                </c:pt>
                <c:pt idx="9">
                  <c:v>692.4889575069865</c:v>
                </c:pt>
              </c:numCache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264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 val="autoZero"/>
        <c:auto val="1"/>
        <c:lblOffset val="100"/>
        <c:tickLblSkip val="2"/>
        <c:noMultiLvlLbl val="0"/>
      </c:catAx>
      <c:valAx>
        <c:axId val="70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tax savings (if negative)
</a:t>
            </a: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or tax cost (if positive)</a:t>
            </a:r>
          </a:p>
        </c:rich>
      </c:tx>
      <c:layout>
        <c:manualLayout>
          <c:xMode val="factor"/>
          <c:yMode val="factor"/>
          <c:x val="-0.0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2025"/>
          <c:w val="0.899"/>
          <c:h val="0.71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'Rental summary'!$H$20:$H$29</c:f>
              <c:numCache>
                <c:ptCount val="10"/>
                <c:pt idx="0">
                  <c:v>-7306.208514770472</c:v>
                </c:pt>
                <c:pt idx="1">
                  <c:v>-6786.868659734484</c:v>
                </c:pt>
                <c:pt idx="2">
                  <c:v>-6234.4337499096955</c:v>
                </c:pt>
                <c:pt idx="3">
                  <c:v>-5646.877346174238</c:v>
                </c:pt>
                <c:pt idx="4">
                  <c:v>-5022.050768777558</c:v>
                </c:pt>
                <c:pt idx="5">
                  <c:v>-4357.675769893076</c:v>
                </c:pt>
                <c:pt idx="6">
                  <c:v>-3651.336768236965</c:v>
                </c:pt>
                <c:pt idx="7">
                  <c:v>-2900.4726196184806</c:v>
                </c:pt>
                <c:pt idx="8">
                  <c:v>-2102.367895726951</c:v>
                </c:pt>
                <c:pt idx="9">
                  <c:v>-1254.1436418108897</c:v>
                </c:pt>
              </c:numCache>
            </c:numRef>
          </c:val>
          <c:smooth val="0"/>
        </c:ser>
        <c:marker val="1"/>
        <c:axId val="63295633"/>
        <c:axId val="32789786"/>
      </c:lineChart>
      <c:catAx>
        <c:axId val="632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258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 val="autoZero"/>
        <c:auto val="1"/>
        <c:lblOffset val="100"/>
        <c:tickLblSkip val="2"/>
        <c:noMultiLvlLbl val="0"/>
      </c:catAx>
      <c:valAx>
        <c:axId val="327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(Annual tax savings) / Cost</a:t>
                </a:r>
              </a:p>
            </c:rich>
          </c:tx>
          <c:layout>
            <c:manualLayout>
              <c:xMode val="factor"/>
              <c:yMode val="factor"/>
              <c:x val="-0.033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Equity, FMV, &amp; Cash Flow</a:t>
            </a:r>
          </a:p>
        </c:rich>
      </c:tx>
      <c:layout>
        <c:manualLayout>
          <c:xMode val="factor"/>
          <c:yMode val="factor"/>
          <c:x val="-0.056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5775"/>
          <c:w val="0.69325"/>
          <c:h val="0.75"/>
        </c:manualLayout>
      </c:layout>
      <c:lineChart>
        <c:grouping val="standard"/>
        <c:varyColors val="0"/>
        <c:ser>
          <c:idx val="0"/>
          <c:order val="0"/>
          <c:tx>
            <c:v>Cumulative after-tax cash flow (or outflow)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'Rental summary'!$I$20:$I$29</c:f>
              <c:numCache>
                <c:ptCount val="10"/>
                <c:pt idx="0">
                  <c:v>-9170.4581652415</c:v>
                </c:pt>
                <c:pt idx="1">
                  <c:v>-8334.798020277487</c:v>
                </c:pt>
                <c:pt idx="2">
                  <c:v>-7443.132930102277</c:v>
                </c:pt>
                <c:pt idx="3">
                  <c:v>-6491.9313338377315</c:v>
                </c:pt>
                <c:pt idx="4">
                  <c:v>-5477.44395123441</c:v>
                </c:pt>
                <c:pt idx="5">
                  <c:v>-4395.690493318889</c:v>
                </c:pt>
                <c:pt idx="6">
                  <c:v>-3242.4455659989994</c:v>
                </c:pt>
                <c:pt idx="7">
                  <c:v>-2013.2237177602015</c:v>
                </c:pt>
                <c:pt idx="8">
                  <c:v>-703.2635796349064</c:v>
                </c:pt>
                <c:pt idx="9">
                  <c:v>692.4889575069865</c:v>
                </c:pt>
              </c:numCache>
            </c:numRef>
          </c:val>
          <c:smooth val="0"/>
        </c:ser>
        <c:ser>
          <c:idx val="1"/>
          <c:order val="1"/>
          <c:tx>
            <c:v>Property fair market value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'Rental summary'!$J$20:$J$29</c:f>
              <c:numCache>
                <c:ptCount val="10"/>
                <c:pt idx="0">
                  <c:v>530000</c:v>
                </c:pt>
                <c:pt idx="1">
                  <c:v>561800</c:v>
                </c:pt>
                <c:pt idx="2">
                  <c:v>595508</c:v>
                </c:pt>
                <c:pt idx="3">
                  <c:v>631238.48</c:v>
                </c:pt>
                <c:pt idx="4">
                  <c:v>669112.7888</c:v>
                </c:pt>
                <c:pt idx="5">
                  <c:v>709259.556128</c:v>
                </c:pt>
                <c:pt idx="6">
                  <c:v>751815.1294956801</c:v>
                </c:pt>
                <c:pt idx="7">
                  <c:v>796924.0372654209</c:v>
                </c:pt>
                <c:pt idx="8">
                  <c:v>844739.4795013462</c:v>
                </c:pt>
                <c:pt idx="9">
                  <c:v>895423.8482714271</c:v>
                </c:pt>
              </c:numCache>
            </c:numRef>
          </c:val>
          <c:smooth val="0"/>
        </c:ser>
        <c:ser>
          <c:idx val="2"/>
          <c:order val="2"/>
          <c:tx>
            <c:v>After-tax equity in property</c:v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'Rental summary'!$K$20:$K$29</c:f>
              <c:numCache>
                <c:ptCount val="10"/>
                <c:pt idx="0">
                  <c:v>2706.729206534641</c:v>
                </c:pt>
                <c:pt idx="1">
                  <c:v>21823.233219035268</c:v>
                </c:pt>
                <c:pt idx="2">
                  <c:v>42273.190583259864</c:v>
                </c:pt>
                <c:pt idx="3">
                  <c:v>64136.46312290384</c:v>
                </c:pt>
                <c:pt idx="4">
                  <c:v>87497.70370477121</c:v>
                </c:pt>
                <c:pt idx="5">
                  <c:v>112446.64369830709</c:v>
                </c:pt>
                <c:pt idx="6">
                  <c:v>139078.39768268852</c:v>
                </c:pt>
                <c:pt idx="7">
                  <c:v>167493.78643632587</c:v>
                </c:pt>
                <c:pt idx="8">
                  <c:v>197799.67930572145</c:v>
                </c:pt>
                <c:pt idx="9">
                  <c:v>230109.35711644386</c:v>
                </c:pt>
              </c:numCache>
            </c:numRef>
          </c:val>
          <c:smooth val="0"/>
        </c:ser>
        <c:marker val="1"/>
        <c:axId val="26672619"/>
        <c:axId val="38726980"/>
      </c:lineChart>
      <c:catAx>
        <c:axId val="2667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6980"/>
        <c:crosses val="autoZero"/>
        <c:auto val="1"/>
        <c:lblOffset val="100"/>
        <c:tickLblSkip val="3"/>
        <c:noMultiLvlLbl val="0"/>
      </c:catAx>
      <c:valAx>
        <c:axId val="38726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4975"/>
          <c:y val="0.2985"/>
          <c:w val="0.23325"/>
          <c:h val="0.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12</xdr:col>
      <xdr:colOff>9525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781050" y="0"/>
        <a:ext cx="63150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16</xdr:col>
      <xdr:colOff>114300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781050" y="0"/>
        <a:ext cx="87820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17</xdr:col>
      <xdr:colOff>266700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85750" y="95250"/>
        <a:ext cx="100203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50" zoomScaleNormal="150" zoomScalePageLayoutView="0" workbookViewId="0" topLeftCell="A1">
      <pane ySplit="19" topLeftCell="A20" activePane="bottomLeft" state="frozen"/>
      <selection pane="topLeft" activeCell="A1" sqref="A1"/>
      <selection pane="bottomLeft" activeCell="I7" sqref="I7"/>
    </sheetView>
  </sheetViews>
  <sheetFormatPr defaultColWidth="8.8515625" defaultRowHeight="12.75"/>
  <cols>
    <col min="1" max="1" width="26.8515625" style="0" customWidth="1"/>
    <col min="2" max="2" width="8.7109375" style="0" customWidth="1"/>
    <col min="3" max="3" width="10.140625" style="0" customWidth="1"/>
    <col min="4" max="4" width="14.7109375" style="0" customWidth="1"/>
    <col min="5" max="5" width="14.140625" style="0" customWidth="1"/>
    <col min="6" max="6" width="15.00390625" style="0" customWidth="1"/>
    <col min="7" max="7" width="16.8515625" style="0" customWidth="1"/>
    <col min="8" max="9" width="15.8515625" style="0" customWidth="1"/>
    <col min="10" max="10" width="12.421875" style="0" customWidth="1"/>
    <col min="11" max="11" width="13.00390625" style="0" customWidth="1"/>
    <col min="12" max="13" width="8.8515625" style="0" customWidth="1"/>
    <col min="14" max="14" width="11.421875" style="0" customWidth="1"/>
  </cols>
  <sheetData>
    <row r="1" spans="1:4" ht="13.5" thickBot="1">
      <c r="A1" s="4" t="s">
        <v>19</v>
      </c>
      <c r="D1" s="17"/>
    </row>
    <row r="2" spans="1:4" ht="15.75" thickBot="1" thickTop="1">
      <c r="A2" s="1" t="s">
        <v>0</v>
      </c>
      <c r="D2" s="18">
        <v>500000</v>
      </c>
    </row>
    <row r="3" spans="1:4" ht="15.75" thickBot="1" thickTop="1">
      <c r="A3" s="1" t="s">
        <v>20</v>
      </c>
      <c r="D3" s="18">
        <v>5000</v>
      </c>
    </row>
    <row r="4" spans="1:7" ht="13.5" customHeight="1" thickBot="1" thickTop="1">
      <c r="A4" s="1" t="s">
        <v>1</v>
      </c>
      <c r="D4" s="19">
        <v>0.8</v>
      </c>
      <c r="F4" s="15" t="s">
        <v>58</v>
      </c>
      <c r="G4" s="8"/>
    </row>
    <row r="5" spans="1:7" ht="15.75" thickBot="1" thickTop="1">
      <c r="A5" s="1" t="s">
        <v>2</v>
      </c>
      <c r="D5" s="18">
        <f>D2-D3</f>
        <v>495000</v>
      </c>
      <c r="F5" s="8" t="s">
        <v>59</v>
      </c>
      <c r="G5" s="30">
        <f>I40</f>
        <v>0.29051396160494436</v>
      </c>
    </row>
    <row r="6" spans="1:7" ht="15.75" thickBot="1" thickTop="1">
      <c r="A6" s="1" t="s">
        <v>15</v>
      </c>
      <c r="D6" s="19">
        <v>0.055</v>
      </c>
      <c r="F6" s="8" t="s">
        <v>60</v>
      </c>
      <c r="G6" s="30">
        <f>H40</f>
        <v>0.2769446194039711</v>
      </c>
    </row>
    <row r="7" spans="1:7" ht="15.75" thickBot="1" thickTop="1">
      <c r="A7" s="1" t="s">
        <v>17</v>
      </c>
      <c r="D7" s="20">
        <v>30</v>
      </c>
      <c r="F7" s="8" t="s">
        <v>61</v>
      </c>
      <c r="G7" s="30">
        <f>G40</f>
        <v>0.2627866383721491</v>
      </c>
    </row>
    <row r="8" spans="1:7" ht="15.75" thickBot="1" thickTop="1">
      <c r="A8" s="1" t="s">
        <v>42</v>
      </c>
      <c r="D8" s="19">
        <v>0.3</v>
      </c>
      <c r="F8" s="8" t="s">
        <v>62</v>
      </c>
      <c r="G8" s="30">
        <f>F40</f>
        <v>0.24996338614800218</v>
      </c>
    </row>
    <row r="9" spans="1:7" ht="15" thickBot="1" thickTop="1">
      <c r="A9" s="14" t="s">
        <v>41</v>
      </c>
      <c r="D9" s="19">
        <v>0.25</v>
      </c>
      <c r="F9" s="8" t="s">
        <v>63</v>
      </c>
      <c r="G9" s="30">
        <f>E40</f>
        <v>0.23879586892550075</v>
      </c>
    </row>
    <row r="10" spans="1:7" ht="15.75" thickBot="1" thickTop="1">
      <c r="A10" s="1" t="s">
        <v>3</v>
      </c>
      <c r="D10" s="19">
        <v>0.06</v>
      </c>
      <c r="F10" s="8" t="s">
        <v>64</v>
      </c>
      <c r="G10" s="30">
        <f>D40</f>
        <v>0.2291703638642455</v>
      </c>
    </row>
    <row r="11" spans="1:4" ht="15" thickBot="1" thickTop="1">
      <c r="A11" s="14" t="s">
        <v>49</v>
      </c>
      <c r="D11" s="19">
        <v>0.07</v>
      </c>
    </row>
    <row r="12" spans="1:4" ht="15" thickBot="1" thickTop="1">
      <c r="A12" s="14" t="s">
        <v>6</v>
      </c>
      <c r="D12" s="19">
        <v>0.005</v>
      </c>
    </row>
    <row r="13" spans="1:4" ht="15" thickBot="1" thickTop="1">
      <c r="A13" s="14" t="s">
        <v>30</v>
      </c>
      <c r="D13" s="19">
        <v>0.0125</v>
      </c>
    </row>
    <row r="14" spans="1:4" ht="15" thickBot="1" thickTop="1">
      <c r="A14" s="14" t="s">
        <v>31</v>
      </c>
      <c r="B14" s="2"/>
      <c r="D14" s="19">
        <v>0.02</v>
      </c>
    </row>
    <row r="15" spans="1:4" ht="15" thickBot="1" thickTop="1">
      <c r="A15" s="14" t="s">
        <v>48</v>
      </c>
      <c r="B15" s="2"/>
      <c r="D15" s="19">
        <v>0.005</v>
      </c>
    </row>
    <row r="16" spans="1:4" ht="15" thickBot="1" thickTop="1">
      <c r="A16" s="14" t="s">
        <v>45</v>
      </c>
      <c r="B16" s="2"/>
      <c r="D16" s="19">
        <v>0.005</v>
      </c>
    </row>
    <row r="17" spans="1:4" ht="15" thickBot="1" thickTop="1">
      <c r="A17" s="14" t="s">
        <v>32</v>
      </c>
      <c r="B17" s="2"/>
      <c r="D17" s="19">
        <v>0.04</v>
      </c>
    </row>
    <row r="18" spans="1:4" ht="15" thickBot="1" thickTop="1">
      <c r="A18" s="14" t="s">
        <v>33</v>
      </c>
      <c r="B18" s="2"/>
      <c r="D18" s="19">
        <v>0.1</v>
      </c>
    </row>
    <row r="19" spans="1:14" ht="45" customHeight="1" thickTop="1">
      <c r="A19" s="22" t="s">
        <v>5</v>
      </c>
      <c r="B19" s="23" t="s">
        <v>39</v>
      </c>
      <c r="C19" s="23" t="s">
        <v>18</v>
      </c>
      <c r="D19" s="23" t="s">
        <v>38</v>
      </c>
      <c r="E19" s="23" t="s">
        <v>37</v>
      </c>
      <c r="F19" s="23" t="s">
        <v>36</v>
      </c>
      <c r="G19" s="23" t="s">
        <v>35</v>
      </c>
      <c r="H19" s="23" t="s">
        <v>34</v>
      </c>
      <c r="I19" s="23" t="s">
        <v>40</v>
      </c>
      <c r="J19" s="23" t="s">
        <v>4</v>
      </c>
      <c r="K19" s="23" t="s">
        <v>50</v>
      </c>
      <c r="N19" s="7" t="s">
        <v>29</v>
      </c>
    </row>
    <row r="20" spans="1:14" ht="12.75">
      <c r="A20" s="8">
        <v>1</v>
      </c>
      <c r="B20" s="9">
        <f>$D$2*D12*12</f>
        <v>30000</v>
      </c>
      <c r="C20" s="9">
        <f>-Amortization!$B$6*12</f>
        <v>33726.66668001197</v>
      </c>
      <c r="D20" s="9">
        <f>'Cash expenses'!C11</f>
        <v>12750</v>
      </c>
      <c r="E20" s="9">
        <f aca="true" t="shared" si="0" ref="E20:E29">($D$2*$D$4)/27.5</f>
        <v>14545.454545454546</v>
      </c>
      <c r="F20" s="9">
        <f>(-Amortization!$B$6*12)-(D5-Amortization!E21)</f>
        <v>27058.573837113698</v>
      </c>
      <c r="G20" s="9">
        <f>B20-D20-E20-F20</f>
        <v>-24354.02838256824</v>
      </c>
      <c r="H20" s="9">
        <f aca="true" t="shared" si="1" ref="H20:H29">G20*$D$8</f>
        <v>-7306.208514770472</v>
      </c>
      <c r="I20" s="9">
        <f>B20-C20-D20-H20</f>
        <v>-9170.4581652415</v>
      </c>
      <c r="J20" s="9">
        <f>D2*(1+D10)</f>
        <v>530000</v>
      </c>
      <c r="K20" s="9">
        <f>(J20-Amortization!E21)-((J20-($D$2-B42)-(J20*$D$11))*($D$9))-($D$11*J20)</f>
        <v>2706.729206534641</v>
      </c>
      <c r="N20" s="9">
        <f>I20</f>
        <v>-9170.4581652415</v>
      </c>
    </row>
    <row r="21" spans="1:14" ht="12.75">
      <c r="A21" s="8">
        <v>2</v>
      </c>
      <c r="B21" s="9">
        <f aca="true" t="shared" si="2" ref="B21:B29">B20*(1+$D$10)</f>
        <v>31800</v>
      </c>
      <c r="C21" s="9">
        <f>-Amortization!$B$6*12</f>
        <v>33726.66668001197</v>
      </c>
      <c r="D21" s="9">
        <f>'Cash expenses'!C12</f>
        <v>13195</v>
      </c>
      <c r="E21" s="9">
        <f t="shared" si="0"/>
        <v>14545.454545454546</v>
      </c>
      <c r="F21" s="9">
        <f>(-Amortization!$B$6*12)-(Amortization!E21-Amortization!E33)</f>
        <v>26682.440986993737</v>
      </c>
      <c r="G21" s="9">
        <f aca="true" t="shared" si="3" ref="G21:G29">B21-D21-E21-F21</f>
        <v>-22622.89553244828</v>
      </c>
      <c r="H21" s="9">
        <f t="shared" si="1"/>
        <v>-6786.868659734484</v>
      </c>
      <c r="I21" s="9">
        <f aca="true" t="shared" si="4" ref="I21:I29">B21-C21-D21-H21</f>
        <v>-8334.798020277487</v>
      </c>
      <c r="J21" s="9">
        <f aca="true" t="shared" si="5" ref="J21:J29">J20*(1+$D$10)</f>
        <v>561800</v>
      </c>
      <c r="K21" s="9">
        <f>(J21-Amortization!E22)-((J21-($D$2-B43)-(J21*$D$11))*($D$9))-($D$11*J21)</f>
        <v>21823.233219035268</v>
      </c>
      <c r="N21" s="9">
        <f aca="true" t="shared" si="6" ref="N21:N29">N20+I21</f>
        <v>-17505.256185518985</v>
      </c>
    </row>
    <row r="22" spans="1:14" ht="12.75">
      <c r="A22" s="8">
        <v>3</v>
      </c>
      <c r="B22" s="9">
        <f t="shared" si="2"/>
        <v>33708</v>
      </c>
      <c r="C22" s="9">
        <f>-Amortization!$B$6*12</f>
        <v>33726.66668001197</v>
      </c>
      <c r="D22" s="9">
        <f>'Cash expenses'!C13</f>
        <v>13658.900000000001</v>
      </c>
      <c r="E22" s="9">
        <f t="shared" si="0"/>
        <v>14545.454545454546</v>
      </c>
      <c r="F22" s="9">
        <f>(-Amortization!$B$6*12)-(Amortization!E33-Amortization!E45)</f>
        <v>26285.091287577772</v>
      </c>
      <c r="G22" s="9">
        <f t="shared" si="3"/>
        <v>-20781.445833032318</v>
      </c>
      <c r="H22" s="9">
        <f t="shared" si="1"/>
        <v>-6234.4337499096955</v>
      </c>
      <c r="I22" s="9">
        <f t="shared" si="4"/>
        <v>-7443.132930102277</v>
      </c>
      <c r="J22" s="9">
        <f t="shared" si="5"/>
        <v>595508</v>
      </c>
      <c r="K22" s="9">
        <f>(J22-Amortization!E23)-((J22-($D$2-B44)-(J22*$D$11))*($D$9))-($D$11*J22)</f>
        <v>42273.190583259864</v>
      </c>
      <c r="N22" s="9">
        <f t="shared" si="6"/>
        <v>-24948.389115621263</v>
      </c>
    </row>
    <row r="23" spans="1:14" ht="12.75">
      <c r="A23" s="8">
        <v>4</v>
      </c>
      <c r="B23" s="9">
        <f t="shared" si="2"/>
        <v>35730.48</v>
      </c>
      <c r="C23" s="9">
        <f>-Amortization!$B$6*12</f>
        <v>33726.66668001197</v>
      </c>
      <c r="D23" s="9">
        <f>'Cash expenses'!C14</f>
        <v>14142.622000000001</v>
      </c>
      <c r="E23" s="9">
        <f t="shared" si="0"/>
        <v>14545.454545454546</v>
      </c>
      <c r="F23" s="9">
        <f>(-Amortization!$B$6*12)-(Amortization!E45-Amortization!E57)</f>
        <v>25865.327941792915</v>
      </c>
      <c r="G23" s="9">
        <f t="shared" si="3"/>
        <v>-18822.92448724746</v>
      </c>
      <c r="H23" s="9">
        <f t="shared" si="1"/>
        <v>-5646.877346174238</v>
      </c>
      <c r="I23" s="9">
        <f t="shared" si="4"/>
        <v>-6491.9313338377315</v>
      </c>
      <c r="J23" s="9">
        <f t="shared" si="5"/>
        <v>631238.48</v>
      </c>
      <c r="K23" s="9">
        <f>(J23-Amortization!E24)-((J23-($D$2-B45)-(J23*$D$11))*($D$9))-($D$11*J23)</f>
        <v>64136.46312290384</v>
      </c>
      <c r="N23" s="9">
        <f t="shared" si="6"/>
        <v>-31440.320449458995</v>
      </c>
    </row>
    <row r="24" spans="1:14" ht="12.75">
      <c r="A24" s="8">
        <v>5</v>
      </c>
      <c r="B24" s="9">
        <f t="shared" si="2"/>
        <v>37874.308800000006</v>
      </c>
      <c r="C24" s="9">
        <f>-Amortization!$B$6*12</f>
        <v>33726.66668001197</v>
      </c>
      <c r="D24" s="9">
        <f>'Cash expenses'!C15</f>
        <v>14647.136840000003</v>
      </c>
      <c r="E24" s="9">
        <f t="shared" si="0"/>
        <v>14545.454545454546</v>
      </c>
      <c r="F24" s="9">
        <f>(-Amortization!$B$6*12)-(Amortization!E57-Amortization!E69)</f>
        <v>25421.886643803984</v>
      </c>
      <c r="G24" s="9">
        <f t="shared" si="3"/>
        <v>-16740.16922925853</v>
      </c>
      <c r="H24" s="9">
        <f t="shared" si="1"/>
        <v>-5022.050768777558</v>
      </c>
      <c r="I24" s="9">
        <f t="shared" si="4"/>
        <v>-5477.44395123441</v>
      </c>
      <c r="J24" s="9">
        <f t="shared" si="5"/>
        <v>669112.7888</v>
      </c>
      <c r="K24" s="9">
        <f>(J24-Amortization!E25)-((J24-($D$2-B46)-(J24*$D$11))*($D$9))-($D$11*J24)</f>
        <v>87497.70370477121</v>
      </c>
      <c r="N24" s="9">
        <f t="shared" si="6"/>
        <v>-36917.764400693406</v>
      </c>
    </row>
    <row r="25" spans="1:14" ht="12.75">
      <c r="A25" s="8">
        <v>6</v>
      </c>
      <c r="B25" s="9">
        <f t="shared" si="2"/>
        <v>40146.76732800001</v>
      </c>
      <c r="C25" s="9">
        <f>-Amortization!$B$6*12</f>
        <v>33726.66668001197</v>
      </c>
      <c r="D25" s="9">
        <f>'Cash expenses'!C16</f>
        <v>15173.466911200003</v>
      </c>
      <c r="E25" s="9">
        <f t="shared" si="0"/>
        <v>14545.454545454546</v>
      </c>
      <c r="F25" s="9">
        <f>(-Amortization!$B$6*12)-(Amortization!E69-Amortization!E81)</f>
        <v>24953.431770989046</v>
      </c>
      <c r="G25" s="9">
        <f t="shared" si="3"/>
        <v>-14525.585899643587</v>
      </c>
      <c r="H25" s="9">
        <f t="shared" si="1"/>
        <v>-4357.675769893076</v>
      </c>
      <c r="I25" s="9">
        <f t="shared" si="4"/>
        <v>-4395.690493318889</v>
      </c>
      <c r="J25" s="9">
        <f t="shared" si="5"/>
        <v>709259.556128</v>
      </c>
      <c r="K25" s="9">
        <f>(J25-Amortization!E26)-((J25-($D$2-B47)-(J25*$D$11))*($D$9))-($D$11*J25)</f>
        <v>112446.64369830709</v>
      </c>
      <c r="N25" s="9">
        <f t="shared" si="6"/>
        <v>-41313.45489401229</v>
      </c>
    </row>
    <row r="26" spans="1:14" ht="12.75">
      <c r="A26" s="8">
        <v>7</v>
      </c>
      <c r="B26" s="9">
        <f t="shared" si="2"/>
        <v>42555.57336768001</v>
      </c>
      <c r="C26" s="9">
        <f>-Amortization!$B$6*12</f>
        <v>33726.66668001197</v>
      </c>
      <c r="D26" s="9">
        <f>'Cash expenses'!C17</f>
        <v>15722.689021904001</v>
      </c>
      <c r="E26" s="9">
        <f t="shared" si="0"/>
        <v>14545.454545454546</v>
      </c>
      <c r="F26" s="9">
        <f>(-Amortization!$B$6*12)-(Amortization!E81-Amortization!E93)</f>
        <v>24458.552361111346</v>
      </c>
      <c r="G26" s="9">
        <f t="shared" si="3"/>
        <v>-12171.122560789883</v>
      </c>
      <c r="H26" s="9">
        <f t="shared" si="1"/>
        <v>-3651.336768236965</v>
      </c>
      <c r="I26" s="9">
        <f t="shared" si="4"/>
        <v>-3242.4455659989994</v>
      </c>
      <c r="J26" s="9">
        <f t="shared" si="5"/>
        <v>751815.1294956801</v>
      </c>
      <c r="K26" s="9">
        <f>(J26-Amortization!E27)-((J26-($D$2-B48)-(J26*$D$11))*($D$9))-($D$11*J26)</f>
        <v>139078.39768268852</v>
      </c>
      <c r="N26" s="9">
        <f t="shared" si="6"/>
        <v>-44555.90046001129</v>
      </c>
    </row>
    <row r="27" spans="1:14" ht="12.75">
      <c r="A27" s="8">
        <v>8</v>
      </c>
      <c r="B27" s="9">
        <f t="shared" si="2"/>
        <v>45108.907769740814</v>
      </c>
      <c r="C27" s="9">
        <f>-Amortization!$B$6*12</f>
        <v>33726.66668001197</v>
      </c>
      <c r="D27" s="9">
        <f>'Cash expenses'!C18</f>
        <v>16295.937427107525</v>
      </c>
      <c r="E27" s="9">
        <f t="shared" si="0"/>
        <v>14545.454545454546</v>
      </c>
      <c r="F27" s="9">
        <f>(-Amortization!$B$6*12)-(Amortization!E93-Amortization!E105)</f>
        <v>23935.75786257368</v>
      </c>
      <c r="G27" s="9">
        <f t="shared" si="3"/>
        <v>-9668.242065394936</v>
      </c>
      <c r="H27" s="9">
        <f t="shared" si="1"/>
        <v>-2900.4726196184806</v>
      </c>
      <c r="I27" s="9">
        <f t="shared" si="4"/>
        <v>-2013.2237177602015</v>
      </c>
      <c r="J27" s="9">
        <f t="shared" si="5"/>
        <v>796924.0372654209</v>
      </c>
      <c r="K27" s="9">
        <f>(J27-Amortization!E28)-((J27-($D$2-B49)-(J27*$D$11))*($D$9))-($D$11*J27)</f>
        <v>167493.78643632587</v>
      </c>
      <c r="N27" s="9">
        <f t="shared" si="6"/>
        <v>-46569.12417777149</v>
      </c>
    </row>
    <row r="28" spans="1:14" ht="12.75">
      <c r="A28" s="8">
        <v>9</v>
      </c>
      <c r="B28" s="9">
        <f t="shared" si="2"/>
        <v>47815.442235925264</v>
      </c>
      <c r="C28" s="9">
        <f>-Amortization!$B$6*12</f>
        <v>33726.66668001197</v>
      </c>
      <c r="D28" s="9">
        <f>'Cash expenses'!C19</f>
        <v>16894.40703127515</v>
      </c>
      <c r="E28" s="9">
        <f t="shared" si="0"/>
        <v>14545.454545454546</v>
      </c>
      <c r="F28" s="9">
        <f>(-Amortization!$B$6*12)-(Amortization!E105-Amortization!E117)</f>
        <v>23383.47364495207</v>
      </c>
      <c r="G28" s="9">
        <f t="shared" si="3"/>
        <v>-7007.892985756504</v>
      </c>
      <c r="H28" s="9">
        <f t="shared" si="1"/>
        <v>-2102.367895726951</v>
      </c>
      <c r="I28" s="9">
        <f t="shared" si="4"/>
        <v>-703.2635796349064</v>
      </c>
      <c r="J28" s="9">
        <f t="shared" si="5"/>
        <v>844739.4795013462</v>
      </c>
      <c r="K28" s="9">
        <f>(J28-Amortization!E29)-((J28-($D$2-B50)-(J28*$D$11))*($D$9))-($D$11*J28)</f>
        <v>197799.67930572145</v>
      </c>
      <c r="N28" s="9">
        <f t="shared" si="6"/>
        <v>-47272.387757406395</v>
      </c>
    </row>
    <row r="29" spans="1:14" ht="12.75">
      <c r="A29" s="8">
        <v>10</v>
      </c>
      <c r="B29" s="9">
        <f t="shared" si="2"/>
        <v>50684.368770080786</v>
      </c>
      <c r="C29" s="9">
        <f>-Amortization!$B$6*12</f>
        <v>33726.66668001197</v>
      </c>
      <c r="D29" s="9">
        <f>'Cash expenses'!C20</f>
        <v>17519.356774372718</v>
      </c>
      <c r="E29" s="9">
        <f t="shared" si="0"/>
        <v>14545.454545454546</v>
      </c>
      <c r="F29" s="9">
        <f>(-Amortization!$B$6*12)-(Amortization!E117-Amortization!E129)</f>
        <v>22800.036256289823</v>
      </c>
      <c r="G29" s="9">
        <f t="shared" si="3"/>
        <v>-4180.478806036299</v>
      </c>
      <c r="H29" s="9">
        <f t="shared" si="1"/>
        <v>-1254.1436418108897</v>
      </c>
      <c r="I29" s="9">
        <f t="shared" si="4"/>
        <v>692.4889575069865</v>
      </c>
      <c r="J29" s="9">
        <f t="shared" si="5"/>
        <v>895423.8482714271</v>
      </c>
      <c r="K29" s="9">
        <f>(J29-Amortization!E30)-((J29-($D$2-B51)-(J29*$D$11))*($D$9))-($D$11*J29)</f>
        <v>230109.35711644386</v>
      </c>
      <c r="N29" s="9">
        <f t="shared" si="6"/>
        <v>-46579.89879989941</v>
      </c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N30" s="9"/>
    </row>
    <row r="31" spans="2:10" ht="12.75">
      <c r="B31" s="3"/>
      <c r="C31" s="3"/>
      <c r="D31" s="3"/>
      <c r="E31" s="3"/>
      <c r="F31" s="3"/>
      <c r="G31" s="3"/>
      <c r="H31" s="3"/>
      <c r="I31" s="3"/>
      <c r="J31" s="3"/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2:10" ht="12.75">
      <c r="B33" s="3"/>
      <c r="C33" s="3"/>
      <c r="D33" s="3"/>
      <c r="E33" s="3"/>
      <c r="F33" s="3"/>
      <c r="G33" s="3"/>
      <c r="H33" s="3"/>
      <c r="I33" s="3"/>
      <c r="J33" s="3"/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8" t="s">
        <v>43</v>
      </c>
      <c r="B38" s="9"/>
      <c r="C38" s="9"/>
      <c r="D38" s="28" t="s">
        <v>51</v>
      </c>
      <c r="E38" s="9"/>
      <c r="F38" s="3"/>
      <c r="G38" s="3"/>
      <c r="H38" s="3"/>
      <c r="I38" s="3"/>
      <c r="J38" s="3"/>
    </row>
    <row r="39" spans="1:10" ht="12.75">
      <c r="A39" s="8"/>
      <c r="B39" s="9"/>
      <c r="C39" s="9"/>
      <c r="D39" s="27" t="s">
        <v>52</v>
      </c>
      <c r="E39" s="26" t="s">
        <v>53</v>
      </c>
      <c r="F39" s="27" t="s">
        <v>54</v>
      </c>
      <c r="G39" s="26" t="s">
        <v>55</v>
      </c>
      <c r="H39" s="27" t="s">
        <v>56</v>
      </c>
      <c r="I39" s="26" t="s">
        <v>57</v>
      </c>
      <c r="J39" s="3"/>
    </row>
    <row r="40" spans="1:10" ht="12.75">
      <c r="A40" s="8"/>
      <c r="B40" s="9"/>
      <c r="C40" s="9"/>
      <c r="D40" s="29">
        <f>IRR(D41:D51)</f>
        <v>0.2291703638642455</v>
      </c>
      <c r="E40" s="29">
        <f>IRR(E41:E50)</f>
        <v>0.23879586892550075</v>
      </c>
      <c r="F40" s="29">
        <f>IRR(F41:F49)</f>
        <v>0.24996338614800218</v>
      </c>
      <c r="G40" s="29">
        <f>IRR(G41:G48)</f>
        <v>0.2627866383721491</v>
      </c>
      <c r="H40" s="29">
        <f>IRR(H41:H47)</f>
        <v>0.2769446194039711</v>
      </c>
      <c r="I40" s="29">
        <f>IRR(I41:I46)</f>
        <v>0.29051396160494436</v>
      </c>
      <c r="J40" s="3"/>
    </row>
    <row r="41" spans="1:10" ht="12.75">
      <c r="A41" s="8">
        <v>0</v>
      </c>
      <c r="B41" s="24" t="s">
        <v>44</v>
      </c>
      <c r="C41" s="9">
        <v>0</v>
      </c>
      <c r="D41" s="9">
        <f>-D3</f>
        <v>-5000</v>
      </c>
      <c r="E41" s="9">
        <f>D41</f>
        <v>-5000</v>
      </c>
      <c r="F41" s="9">
        <f>E41</f>
        <v>-5000</v>
      </c>
      <c r="G41" s="9">
        <f>F41</f>
        <v>-5000</v>
      </c>
      <c r="H41" s="9">
        <f>G41</f>
        <v>-5000</v>
      </c>
      <c r="I41" s="9">
        <f>H41</f>
        <v>-5000</v>
      </c>
      <c r="J41" s="3"/>
    </row>
    <row r="42" spans="1:10" ht="12.75">
      <c r="A42" s="8">
        <f>A20</f>
        <v>1</v>
      </c>
      <c r="B42" s="9">
        <f>E20</f>
        <v>14545.454545454546</v>
      </c>
      <c r="C42" s="9">
        <f>A42</f>
        <v>1</v>
      </c>
      <c r="D42" s="9">
        <f>I20</f>
        <v>-9170.4581652415</v>
      </c>
      <c r="E42" s="9">
        <f aca="true" t="shared" si="7" ref="E42:I49">D42</f>
        <v>-9170.4581652415</v>
      </c>
      <c r="F42" s="9">
        <f t="shared" si="7"/>
        <v>-9170.4581652415</v>
      </c>
      <c r="G42" s="9">
        <f t="shared" si="7"/>
        <v>-9170.4581652415</v>
      </c>
      <c r="H42" s="9">
        <f t="shared" si="7"/>
        <v>-9170.4581652415</v>
      </c>
      <c r="I42" s="9">
        <f t="shared" si="7"/>
        <v>-9170.4581652415</v>
      </c>
      <c r="J42" s="3"/>
    </row>
    <row r="43" spans="1:10" ht="12.75">
      <c r="A43" s="8">
        <f>A21</f>
        <v>2</v>
      </c>
      <c r="B43" s="9">
        <f>E21+B42</f>
        <v>29090.909090909092</v>
      </c>
      <c r="C43" s="9">
        <f aca="true" t="shared" si="8" ref="C43:C51">A43</f>
        <v>2</v>
      </c>
      <c r="D43" s="9">
        <f>I21</f>
        <v>-8334.798020277487</v>
      </c>
      <c r="E43" s="9">
        <f t="shared" si="7"/>
        <v>-8334.798020277487</v>
      </c>
      <c r="F43" s="9">
        <f t="shared" si="7"/>
        <v>-8334.798020277487</v>
      </c>
      <c r="G43" s="9">
        <f t="shared" si="7"/>
        <v>-8334.798020277487</v>
      </c>
      <c r="H43" s="9">
        <f t="shared" si="7"/>
        <v>-8334.798020277487</v>
      </c>
      <c r="I43" s="9">
        <f t="shared" si="7"/>
        <v>-8334.798020277487</v>
      </c>
      <c r="J43" s="3"/>
    </row>
    <row r="44" spans="1:10" ht="12.75">
      <c r="A44" s="8">
        <f>A22</f>
        <v>3</v>
      </c>
      <c r="B44" s="9">
        <f>E22+B43</f>
        <v>43636.36363636364</v>
      </c>
      <c r="C44" s="9">
        <f t="shared" si="8"/>
        <v>3</v>
      </c>
      <c r="D44" s="9">
        <f>I22</f>
        <v>-7443.132930102277</v>
      </c>
      <c r="E44" s="9">
        <f t="shared" si="7"/>
        <v>-7443.132930102277</v>
      </c>
      <c r="F44" s="9">
        <f t="shared" si="7"/>
        <v>-7443.132930102277</v>
      </c>
      <c r="G44" s="9">
        <f t="shared" si="7"/>
        <v>-7443.132930102277</v>
      </c>
      <c r="H44" s="9">
        <f t="shared" si="7"/>
        <v>-7443.132930102277</v>
      </c>
      <c r="I44" s="9">
        <f t="shared" si="7"/>
        <v>-7443.132930102277</v>
      </c>
      <c r="J44" s="3"/>
    </row>
    <row r="45" spans="1:10" ht="12.75">
      <c r="A45" s="8">
        <f>A23</f>
        <v>4</v>
      </c>
      <c r="B45" s="9">
        <f>E23+B44</f>
        <v>58181.818181818184</v>
      </c>
      <c r="C45" s="9">
        <f t="shared" si="8"/>
        <v>4</v>
      </c>
      <c r="D45" s="9">
        <f>I23</f>
        <v>-6491.9313338377315</v>
      </c>
      <c r="E45" s="9">
        <f t="shared" si="7"/>
        <v>-6491.9313338377315</v>
      </c>
      <c r="F45" s="9">
        <f t="shared" si="7"/>
        <v>-6491.9313338377315</v>
      </c>
      <c r="G45" s="9">
        <f t="shared" si="7"/>
        <v>-6491.9313338377315</v>
      </c>
      <c r="H45" s="9">
        <f t="shared" si="7"/>
        <v>-6491.9313338377315</v>
      </c>
      <c r="I45" s="9">
        <f t="shared" si="7"/>
        <v>-6491.9313338377315</v>
      </c>
      <c r="J45" s="3"/>
    </row>
    <row r="46" spans="1:9" ht="12.75">
      <c r="A46" s="8">
        <f>A24</f>
        <v>5</v>
      </c>
      <c r="B46" s="9">
        <f>E24+B45</f>
        <v>72727.27272727274</v>
      </c>
      <c r="C46" s="9">
        <f t="shared" si="8"/>
        <v>5</v>
      </c>
      <c r="D46" s="9">
        <f>I24</f>
        <v>-5477.44395123441</v>
      </c>
      <c r="E46" s="9">
        <f t="shared" si="7"/>
        <v>-5477.44395123441</v>
      </c>
      <c r="F46" s="9">
        <f t="shared" si="7"/>
        <v>-5477.44395123441</v>
      </c>
      <c r="G46" s="9">
        <f t="shared" si="7"/>
        <v>-5477.44395123441</v>
      </c>
      <c r="H46" s="9">
        <f t="shared" si="7"/>
        <v>-5477.44395123441</v>
      </c>
      <c r="I46" s="9">
        <f>H46+K24</f>
        <v>82020.2597535368</v>
      </c>
    </row>
    <row r="47" spans="1:9" ht="12.75">
      <c r="A47" s="8">
        <f>A25</f>
        <v>6</v>
      </c>
      <c r="B47" s="9">
        <f>E25+B46</f>
        <v>87272.72727272728</v>
      </c>
      <c r="C47" s="9">
        <f t="shared" si="8"/>
        <v>6</v>
      </c>
      <c r="D47" s="9">
        <f>I25</f>
        <v>-4395.690493318889</v>
      </c>
      <c r="E47" s="9">
        <f t="shared" si="7"/>
        <v>-4395.690493318889</v>
      </c>
      <c r="F47" s="9">
        <f t="shared" si="7"/>
        <v>-4395.690493318889</v>
      </c>
      <c r="G47" s="9">
        <f t="shared" si="7"/>
        <v>-4395.690493318889</v>
      </c>
      <c r="H47" s="9">
        <f>G47+K25</f>
        <v>108050.9532049882</v>
      </c>
      <c r="I47" s="9"/>
    </row>
    <row r="48" spans="1:9" ht="12.75">
      <c r="A48" s="8">
        <f>A26</f>
        <v>7</v>
      </c>
      <c r="B48" s="9">
        <f>E26+B47</f>
        <v>101818.18181818182</v>
      </c>
      <c r="C48" s="9">
        <f t="shared" si="8"/>
        <v>7</v>
      </c>
      <c r="D48" s="9">
        <f>I26</f>
        <v>-3242.4455659989994</v>
      </c>
      <c r="E48" s="9">
        <f t="shared" si="7"/>
        <v>-3242.4455659989994</v>
      </c>
      <c r="F48" s="9">
        <f t="shared" si="7"/>
        <v>-3242.4455659989994</v>
      </c>
      <c r="G48" s="9">
        <f>F48+K26</f>
        <v>135835.95211668953</v>
      </c>
      <c r="H48" s="9"/>
      <c r="I48" s="9"/>
    </row>
    <row r="49" spans="1:9" ht="12.75">
      <c r="A49" s="8">
        <f>A27</f>
        <v>8</v>
      </c>
      <c r="B49" s="9">
        <f>E27+B48</f>
        <v>116363.63636363637</v>
      </c>
      <c r="C49" s="9">
        <f t="shared" si="8"/>
        <v>8</v>
      </c>
      <c r="D49" s="9">
        <f>I27</f>
        <v>-2013.2237177602015</v>
      </c>
      <c r="E49" s="9">
        <f t="shared" si="7"/>
        <v>-2013.2237177602015</v>
      </c>
      <c r="F49" s="9">
        <f>E49+K27</f>
        <v>165480.56271856566</v>
      </c>
      <c r="G49" s="9"/>
      <c r="H49" s="9"/>
      <c r="I49" s="9"/>
    </row>
    <row r="50" spans="1:9" ht="12.75">
      <c r="A50" s="8">
        <f>A28</f>
        <v>9</v>
      </c>
      <c r="B50" s="9">
        <f>E28+B49</f>
        <v>130909.09090909091</v>
      </c>
      <c r="C50" s="9">
        <f t="shared" si="8"/>
        <v>9</v>
      </c>
      <c r="D50" s="9">
        <f>I28</f>
        <v>-703.2635796349064</v>
      </c>
      <c r="E50" s="9">
        <f>D50+K28</f>
        <v>197096.41572608653</v>
      </c>
      <c r="F50" s="9"/>
      <c r="G50" s="9"/>
      <c r="H50" s="9"/>
      <c r="I50" s="9"/>
    </row>
    <row r="51" spans="1:9" ht="12.75">
      <c r="A51" s="8">
        <f>A29</f>
        <v>10</v>
      </c>
      <c r="B51" s="9">
        <f>E29+B50</f>
        <v>145454.54545454547</v>
      </c>
      <c r="C51" s="9">
        <f t="shared" si="8"/>
        <v>10</v>
      </c>
      <c r="D51" s="9">
        <f>I29+K29</f>
        <v>230801.84607395084</v>
      </c>
      <c r="E51" s="9"/>
      <c r="F51" s="9"/>
      <c r="G51" s="9"/>
      <c r="H51" s="9"/>
      <c r="I51" s="9"/>
    </row>
  </sheetData>
  <sheetProtection/>
  <printOptions/>
  <pageMargins left="0.75" right="0.75" top="1" bottom="1" header="0.5" footer="0.5"/>
  <pageSetup horizontalDpi="600" verticalDpi="600" orientation="portrait" scale="6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29" sqref="O29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zoomScalePageLayoutView="0" workbookViewId="0" topLeftCell="A1">
      <selection activeCell="O7" sqref="O7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zoomScalePageLayoutView="0" workbookViewId="0" topLeftCell="A2">
      <selection activeCell="A20" sqref="A20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0"/>
  <sheetViews>
    <sheetView zoomScale="150" zoomScaleNormal="150" zoomScalePageLayoutView="0" workbookViewId="0" topLeftCell="A1">
      <selection activeCell="B6" sqref="B6"/>
    </sheetView>
  </sheetViews>
  <sheetFormatPr defaultColWidth="8.8515625" defaultRowHeight="12.75"/>
  <cols>
    <col min="1" max="1" width="19.421875" style="0" customWidth="1"/>
    <col min="2" max="2" width="11.00390625" style="0" customWidth="1"/>
    <col min="3" max="3" width="11.421875" style="0" customWidth="1"/>
    <col min="4" max="4" width="12.421875" style="0" customWidth="1"/>
  </cols>
  <sheetData>
    <row r="1" spans="1:6" ht="12.75">
      <c r="A1" s="8" t="s">
        <v>16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10">
        <f>'Rental summary'!D5</f>
        <v>495000</v>
      </c>
      <c r="C3" s="8"/>
      <c r="D3" s="8"/>
      <c r="E3" s="8"/>
      <c r="F3" s="8"/>
    </row>
    <row r="4" spans="1:6" ht="12.75">
      <c r="A4" s="8" t="s">
        <v>8</v>
      </c>
      <c r="B4" s="11">
        <f>'Rental summary'!D6</f>
        <v>0.055</v>
      </c>
      <c r="C4" s="8"/>
      <c r="D4" s="8"/>
      <c r="E4" s="8"/>
      <c r="F4" s="8"/>
    </row>
    <row r="5" spans="1:6" ht="12.75">
      <c r="A5" s="8" t="s">
        <v>9</v>
      </c>
      <c r="B5" s="8">
        <f>'Rental summary'!D7</f>
        <v>30</v>
      </c>
      <c r="C5" s="8"/>
      <c r="D5" s="8"/>
      <c r="E5" s="8"/>
      <c r="F5" s="8"/>
    </row>
    <row r="6" spans="1:6" ht="12.75">
      <c r="A6" s="8" t="s">
        <v>10</v>
      </c>
      <c r="B6" s="12">
        <f>PMT(B4/12,B5*12,B3)</f>
        <v>-2810.5555566676644</v>
      </c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6" ht="12.75">
      <c r="A8" s="8"/>
      <c r="B8" s="8"/>
      <c r="C8" s="8"/>
      <c r="D8" s="8"/>
      <c r="E8" s="8"/>
      <c r="F8" s="8"/>
    </row>
    <row r="9" spans="1:6" ht="27.75">
      <c r="A9" s="8" t="s">
        <v>11</v>
      </c>
      <c r="B9" s="6" t="s">
        <v>12</v>
      </c>
      <c r="C9" s="13" t="s">
        <v>13</v>
      </c>
      <c r="D9" s="13" t="s">
        <v>7</v>
      </c>
      <c r="E9" s="6" t="s">
        <v>14</v>
      </c>
      <c r="F9" s="13" t="s">
        <v>5</v>
      </c>
    </row>
    <row r="10" spans="1:6" ht="12.75">
      <c r="A10" s="8">
        <v>1</v>
      </c>
      <c r="B10" s="10">
        <f>B3</f>
        <v>495000</v>
      </c>
      <c r="C10" s="12">
        <f>$B$4/12*B3</f>
        <v>2268.75</v>
      </c>
      <c r="D10" s="12">
        <f aca="true" t="shared" si="0" ref="D10:D73">-$B$6-C10</f>
        <v>541.8055566676644</v>
      </c>
      <c r="E10" s="10">
        <f aca="true" t="shared" si="1" ref="E10:E73">B10-D10</f>
        <v>494458.1944433323</v>
      </c>
      <c r="F10" s="8">
        <v>0</v>
      </c>
    </row>
    <row r="11" spans="1:6" ht="12.75" hidden="1">
      <c r="A11" s="8">
        <v>2</v>
      </c>
      <c r="B11" s="10">
        <f aca="true" t="shared" si="2" ref="B11:B74">E10</f>
        <v>494458.1944433323</v>
      </c>
      <c r="C11" s="12">
        <f aca="true" t="shared" si="3" ref="C11:C74">$B$4/12*B11</f>
        <v>2266.26672453194</v>
      </c>
      <c r="D11" s="12">
        <f t="shared" si="0"/>
        <v>544.2888321357245</v>
      </c>
      <c r="E11" s="10">
        <f t="shared" si="1"/>
        <v>493913.9056111966</v>
      </c>
      <c r="F11" s="8"/>
    </row>
    <row r="12" spans="1:6" ht="12.75" hidden="1">
      <c r="A12" s="8">
        <v>3</v>
      </c>
      <c r="B12" s="10">
        <f t="shared" si="2"/>
        <v>493913.9056111966</v>
      </c>
      <c r="C12" s="12">
        <f t="shared" si="3"/>
        <v>2263.772067384651</v>
      </c>
      <c r="D12" s="12">
        <f t="shared" si="0"/>
        <v>546.7834892830133</v>
      </c>
      <c r="E12" s="10">
        <f t="shared" si="1"/>
        <v>493367.1221219136</v>
      </c>
      <c r="F12" s="8"/>
    </row>
    <row r="13" spans="1:6" ht="12.75" hidden="1">
      <c r="A13" s="8">
        <v>4</v>
      </c>
      <c r="B13" s="10">
        <f t="shared" si="2"/>
        <v>493367.1221219136</v>
      </c>
      <c r="C13" s="12">
        <f t="shared" si="3"/>
        <v>2261.2659763921038</v>
      </c>
      <c r="D13" s="12">
        <f t="shared" si="0"/>
        <v>549.2895802755606</v>
      </c>
      <c r="E13" s="10">
        <f t="shared" si="1"/>
        <v>492817.83254163805</v>
      </c>
      <c r="F13" s="8"/>
    </row>
    <row r="14" spans="1:6" ht="12.75" hidden="1">
      <c r="A14" s="8">
        <v>5</v>
      </c>
      <c r="B14" s="10">
        <f t="shared" si="2"/>
        <v>492817.83254163805</v>
      </c>
      <c r="C14" s="12">
        <f t="shared" si="3"/>
        <v>2258.7483991491745</v>
      </c>
      <c r="D14" s="12">
        <f t="shared" si="0"/>
        <v>551.8071575184899</v>
      </c>
      <c r="E14" s="10">
        <f t="shared" si="1"/>
        <v>492266.02538411954</v>
      </c>
      <c r="F14" s="8"/>
    </row>
    <row r="15" spans="1:6" ht="12.75" hidden="1">
      <c r="A15" s="8">
        <v>6</v>
      </c>
      <c r="B15" s="10">
        <f t="shared" si="2"/>
        <v>492266.02538411954</v>
      </c>
      <c r="C15" s="12">
        <f t="shared" si="3"/>
        <v>2256.2192830105478</v>
      </c>
      <c r="D15" s="12">
        <f t="shared" si="0"/>
        <v>554.3362736571166</v>
      </c>
      <c r="E15" s="10">
        <f t="shared" si="1"/>
        <v>491711.68911046244</v>
      </c>
      <c r="F15" s="8"/>
    </row>
    <row r="16" spans="1:6" ht="12.75" hidden="1">
      <c r="A16" s="8">
        <v>7</v>
      </c>
      <c r="B16" s="10">
        <f t="shared" si="2"/>
        <v>491711.68911046244</v>
      </c>
      <c r="C16" s="12">
        <f t="shared" si="3"/>
        <v>2253.6785750896197</v>
      </c>
      <c r="D16" s="12">
        <f t="shared" si="0"/>
        <v>556.8769815780447</v>
      </c>
      <c r="E16" s="10">
        <f t="shared" si="1"/>
        <v>491154.81212888437</v>
      </c>
      <c r="F16" s="8"/>
    </row>
    <row r="17" spans="1:6" ht="12.75" hidden="1">
      <c r="A17" s="8">
        <v>8</v>
      </c>
      <c r="B17" s="10">
        <f t="shared" si="2"/>
        <v>491154.81212888437</v>
      </c>
      <c r="C17" s="12">
        <f t="shared" si="3"/>
        <v>2251.126222257387</v>
      </c>
      <c r="D17" s="12">
        <f t="shared" si="0"/>
        <v>559.4293344102775</v>
      </c>
      <c r="E17" s="10">
        <f t="shared" si="1"/>
        <v>490595.3827944741</v>
      </c>
      <c r="F17" s="8"/>
    </row>
    <row r="18" spans="1:6" ht="12.75" hidden="1">
      <c r="A18" s="8">
        <v>9</v>
      </c>
      <c r="B18" s="10">
        <f t="shared" si="2"/>
        <v>490595.3827944741</v>
      </c>
      <c r="C18" s="12">
        <f t="shared" si="3"/>
        <v>2248.5621711413396</v>
      </c>
      <c r="D18" s="12">
        <f t="shared" si="0"/>
        <v>561.9933855263248</v>
      </c>
      <c r="E18" s="10">
        <f t="shared" si="1"/>
        <v>490033.3894089477</v>
      </c>
      <c r="F18" s="8"/>
    </row>
    <row r="19" spans="1:6" ht="12.75" hidden="1">
      <c r="A19" s="8">
        <v>10</v>
      </c>
      <c r="B19" s="10">
        <f t="shared" si="2"/>
        <v>490033.3894089477</v>
      </c>
      <c r="C19" s="12">
        <f t="shared" si="3"/>
        <v>2245.9863681243437</v>
      </c>
      <c r="D19" s="12">
        <f t="shared" si="0"/>
        <v>564.5691885433207</v>
      </c>
      <c r="E19" s="10">
        <f t="shared" si="1"/>
        <v>489468.8202204044</v>
      </c>
      <c r="F19" s="8"/>
    </row>
    <row r="20" spans="1:6" ht="12.75" hidden="1">
      <c r="A20" s="8">
        <v>11</v>
      </c>
      <c r="B20" s="10">
        <f t="shared" si="2"/>
        <v>489468.8202204044</v>
      </c>
      <c r="C20" s="12">
        <f t="shared" si="3"/>
        <v>2243.3987593435204</v>
      </c>
      <c r="D20" s="12">
        <f t="shared" si="0"/>
        <v>567.156797324144</v>
      </c>
      <c r="E20" s="10">
        <f t="shared" si="1"/>
        <v>488901.6634230803</v>
      </c>
      <c r="F20" s="8"/>
    </row>
    <row r="21" spans="1:6" ht="12.75">
      <c r="A21" s="8">
        <v>12</v>
      </c>
      <c r="B21" s="10">
        <f t="shared" si="2"/>
        <v>488901.6634230803</v>
      </c>
      <c r="C21" s="12">
        <f t="shared" si="3"/>
        <v>2240.799290689118</v>
      </c>
      <c r="D21" s="12">
        <f t="shared" si="0"/>
        <v>569.7562659785463</v>
      </c>
      <c r="E21" s="10">
        <f t="shared" si="1"/>
        <v>488331.9071571017</v>
      </c>
      <c r="F21" s="8">
        <v>1</v>
      </c>
    </row>
    <row r="22" spans="1:6" ht="12.75" hidden="1">
      <c r="A22" s="8">
        <v>13</v>
      </c>
      <c r="B22" s="10">
        <f t="shared" si="2"/>
        <v>488331.9071571017</v>
      </c>
      <c r="C22" s="12">
        <f t="shared" si="3"/>
        <v>2238.187907803383</v>
      </c>
      <c r="D22" s="12">
        <f t="shared" si="0"/>
        <v>572.3676488642814</v>
      </c>
      <c r="E22" s="10">
        <f t="shared" si="1"/>
        <v>487759.53950823745</v>
      </c>
      <c r="F22" s="8"/>
    </row>
    <row r="23" spans="1:6" ht="12.75" hidden="1">
      <c r="A23" s="8">
        <v>14</v>
      </c>
      <c r="B23" s="10">
        <f t="shared" si="2"/>
        <v>487759.53950823745</v>
      </c>
      <c r="C23" s="12">
        <f t="shared" si="3"/>
        <v>2235.5645560794214</v>
      </c>
      <c r="D23" s="12">
        <f t="shared" si="0"/>
        <v>574.991000588243</v>
      </c>
      <c r="E23" s="10">
        <f t="shared" si="1"/>
        <v>487184.5485076492</v>
      </c>
      <c r="F23" s="8"/>
    </row>
    <row r="24" spans="1:6" ht="12.75" hidden="1">
      <c r="A24" s="8">
        <v>15</v>
      </c>
      <c r="B24" s="10">
        <f t="shared" si="2"/>
        <v>487184.5485076492</v>
      </c>
      <c r="C24" s="12">
        <f t="shared" si="3"/>
        <v>2232.929180660059</v>
      </c>
      <c r="D24" s="12">
        <f t="shared" si="0"/>
        <v>577.6263760076054</v>
      </c>
      <c r="E24" s="10">
        <f t="shared" si="1"/>
        <v>486606.9221316416</v>
      </c>
      <c r="F24" s="8"/>
    </row>
    <row r="25" spans="1:6" ht="12.75" hidden="1">
      <c r="A25" s="8">
        <v>16</v>
      </c>
      <c r="B25" s="10">
        <f t="shared" si="2"/>
        <v>486606.9221316416</v>
      </c>
      <c r="C25" s="12">
        <f t="shared" si="3"/>
        <v>2230.281726436691</v>
      </c>
      <c r="D25" s="12">
        <f t="shared" si="0"/>
        <v>580.2738302309735</v>
      </c>
      <c r="E25" s="10">
        <f t="shared" si="1"/>
        <v>486026.6483014106</v>
      </c>
      <c r="F25" s="8"/>
    </row>
    <row r="26" spans="1:6" ht="12.75" hidden="1">
      <c r="A26" s="8">
        <v>17</v>
      </c>
      <c r="B26" s="10">
        <f t="shared" si="2"/>
        <v>486026.6483014106</v>
      </c>
      <c r="C26" s="12">
        <f t="shared" si="3"/>
        <v>2227.622138048132</v>
      </c>
      <c r="D26" s="12">
        <f t="shared" si="0"/>
        <v>582.9334186195324</v>
      </c>
      <c r="E26" s="10">
        <f t="shared" si="1"/>
        <v>485443.7148827911</v>
      </c>
      <c r="F26" s="8"/>
    </row>
    <row r="27" spans="1:6" ht="12.75" hidden="1">
      <c r="A27" s="8">
        <v>18</v>
      </c>
      <c r="B27" s="10">
        <f t="shared" si="2"/>
        <v>485443.7148827911</v>
      </c>
      <c r="C27" s="12">
        <f t="shared" si="3"/>
        <v>2224.950359879459</v>
      </c>
      <c r="D27" s="12">
        <f t="shared" si="0"/>
        <v>585.6051967882054</v>
      </c>
      <c r="E27" s="10">
        <f t="shared" si="1"/>
        <v>484858.1096860029</v>
      </c>
      <c r="F27" s="8"/>
    </row>
    <row r="28" spans="1:6" ht="12.75" hidden="1">
      <c r="A28" s="8">
        <v>19</v>
      </c>
      <c r="B28" s="10">
        <f t="shared" si="2"/>
        <v>484858.1096860029</v>
      </c>
      <c r="C28" s="12">
        <f t="shared" si="3"/>
        <v>2222.2663360608467</v>
      </c>
      <c r="D28" s="12">
        <f t="shared" si="0"/>
        <v>588.2892206068177</v>
      </c>
      <c r="E28" s="10">
        <f t="shared" si="1"/>
        <v>484269.8204653961</v>
      </c>
      <c r="F28" s="8"/>
    </row>
    <row r="29" spans="1:6" ht="12.75" hidden="1">
      <c r="A29" s="8">
        <v>20</v>
      </c>
      <c r="B29" s="10">
        <f t="shared" si="2"/>
        <v>484269.8204653961</v>
      </c>
      <c r="C29" s="12">
        <f t="shared" si="3"/>
        <v>2219.570010466399</v>
      </c>
      <c r="D29" s="12">
        <f t="shared" si="0"/>
        <v>590.9855462012656</v>
      </c>
      <c r="E29" s="10">
        <f t="shared" si="1"/>
        <v>483678.8349191948</v>
      </c>
      <c r="F29" s="8"/>
    </row>
    <row r="30" spans="1:6" ht="12.75" hidden="1">
      <c r="A30" s="8">
        <v>21</v>
      </c>
      <c r="B30" s="10">
        <f t="shared" si="2"/>
        <v>483678.8349191948</v>
      </c>
      <c r="C30" s="12">
        <f t="shared" si="3"/>
        <v>2216.8613267129763</v>
      </c>
      <c r="D30" s="12">
        <f t="shared" si="0"/>
        <v>593.6942299546881</v>
      </c>
      <c r="E30" s="10">
        <f t="shared" si="1"/>
        <v>483085.1406892401</v>
      </c>
      <c r="F30" s="8"/>
    </row>
    <row r="31" spans="1:6" ht="12.75" hidden="1">
      <c r="A31" s="8">
        <v>22</v>
      </c>
      <c r="B31" s="10">
        <f t="shared" si="2"/>
        <v>483085.1406892401</v>
      </c>
      <c r="C31" s="12">
        <f t="shared" si="3"/>
        <v>2214.140228159017</v>
      </c>
      <c r="D31" s="12">
        <f t="shared" si="0"/>
        <v>596.4153285086472</v>
      </c>
      <c r="E31" s="10">
        <f t="shared" si="1"/>
        <v>482488.7253607315</v>
      </c>
      <c r="F31" s="8"/>
    </row>
    <row r="32" spans="1:6" ht="12.75" hidden="1">
      <c r="A32" s="8">
        <v>23</v>
      </c>
      <c r="B32" s="10">
        <f t="shared" si="2"/>
        <v>482488.7253607315</v>
      </c>
      <c r="C32" s="12">
        <f t="shared" si="3"/>
        <v>2211.4066579033524</v>
      </c>
      <c r="D32" s="12">
        <f t="shared" si="0"/>
        <v>599.148898764312</v>
      </c>
      <c r="E32" s="10">
        <f t="shared" si="1"/>
        <v>481889.57646196714</v>
      </c>
      <c r="F32" s="8"/>
    </row>
    <row r="33" spans="1:6" ht="12.75">
      <c r="A33" s="8">
        <v>24</v>
      </c>
      <c r="B33" s="10">
        <f t="shared" si="2"/>
        <v>481889.57646196714</v>
      </c>
      <c r="C33" s="12">
        <f t="shared" si="3"/>
        <v>2208.660558784016</v>
      </c>
      <c r="D33" s="12">
        <f t="shared" si="0"/>
        <v>601.8949978836486</v>
      </c>
      <c r="E33" s="10">
        <f t="shared" si="1"/>
        <v>481287.6814640835</v>
      </c>
      <c r="F33" s="8">
        <v>2</v>
      </c>
    </row>
    <row r="34" spans="1:6" ht="12.75" hidden="1">
      <c r="A34" s="8">
        <v>25</v>
      </c>
      <c r="B34" s="10">
        <f t="shared" si="2"/>
        <v>481287.6814640835</v>
      </c>
      <c r="C34" s="12">
        <f t="shared" si="3"/>
        <v>2205.9018733770495</v>
      </c>
      <c r="D34" s="12">
        <f t="shared" si="0"/>
        <v>604.6536832906149</v>
      </c>
      <c r="E34" s="10">
        <f t="shared" si="1"/>
        <v>480683.02778079285</v>
      </c>
      <c r="F34" s="8">
        <v>3.10075566750629</v>
      </c>
    </row>
    <row r="35" spans="1:6" ht="12.75" hidden="1">
      <c r="A35" s="8">
        <v>26</v>
      </c>
      <c r="B35" s="10">
        <f t="shared" si="2"/>
        <v>480683.02778079285</v>
      </c>
      <c r="C35" s="12">
        <f t="shared" si="3"/>
        <v>2203.1305439953007</v>
      </c>
      <c r="D35" s="12">
        <f t="shared" si="0"/>
        <v>607.4250126723637</v>
      </c>
      <c r="E35" s="10">
        <f t="shared" si="1"/>
        <v>480075.6027681205</v>
      </c>
      <c r="F35" s="8">
        <v>3.18765743073047</v>
      </c>
    </row>
    <row r="36" spans="1:6" ht="12.75" hidden="1">
      <c r="A36" s="8">
        <v>27</v>
      </c>
      <c r="B36" s="10">
        <f t="shared" si="2"/>
        <v>480075.6027681205</v>
      </c>
      <c r="C36" s="12">
        <f t="shared" si="3"/>
        <v>2200.346512687219</v>
      </c>
      <c r="D36" s="12">
        <f t="shared" si="0"/>
        <v>610.2090439804456</v>
      </c>
      <c r="E36" s="10">
        <f t="shared" si="1"/>
        <v>479465.39372414</v>
      </c>
      <c r="F36" s="8">
        <v>3.27455919395466</v>
      </c>
    </row>
    <row r="37" spans="1:6" ht="12.75" hidden="1">
      <c r="A37" s="8">
        <v>28</v>
      </c>
      <c r="B37" s="10">
        <f t="shared" si="2"/>
        <v>479465.39372414</v>
      </c>
      <c r="C37" s="12">
        <f t="shared" si="3"/>
        <v>2197.5497212356418</v>
      </c>
      <c r="D37" s="12">
        <f t="shared" si="0"/>
        <v>613.0058354320226</v>
      </c>
      <c r="E37" s="10">
        <f t="shared" si="1"/>
        <v>478852.387888708</v>
      </c>
      <c r="F37" s="8">
        <v>3.36146095717884</v>
      </c>
    </row>
    <row r="38" spans="1:6" ht="12.75" hidden="1">
      <c r="A38" s="8">
        <v>29</v>
      </c>
      <c r="B38" s="10">
        <f t="shared" si="2"/>
        <v>478852.387888708</v>
      </c>
      <c r="C38" s="12">
        <f t="shared" si="3"/>
        <v>2194.740111156578</v>
      </c>
      <c r="D38" s="12">
        <f t="shared" si="0"/>
        <v>615.8154455110862</v>
      </c>
      <c r="E38" s="10">
        <f t="shared" si="1"/>
        <v>478236.5724431969</v>
      </c>
      <c r="F38" s="8">
        <v>3.44836272040302</v>
      </c>
    </row>
    <row r="39" spans="1:6" ht="12.75" hidden="1">
      <c r="A39" s="8">
        <v>30</v>
      </c>
      <c r="B39" s="10">
        <f t="shared" si="2"/>
        <v>478236.5724431969</v>
      </c>
      <c r="C39" s="12">
        <f t="shared" si="3"/>
        <v>2191.9176236979856</v>
      </c>
      <c r="D39" s="12">
        <f t="shared" si="0"/>
        <v>618.6379329696788</v>
      </c>
      <c r="E39" s="10">
        <f t="shared" si="1"/>
        <v>477617.93451022723</v>
      </c>
      <c r="F39" s="8">
        <v>3.5352644836272</v>
      </c>
    </row>
    <row r="40" spans="1:6" ht="12.75" hidden="1">
      <c r="A40" s="8">
        <v>31</v>
      </c>
      <c r="B40" s="10">
        <f t="shared" si="2"/>
        <v>477617.93451022723</v>
      </c>
      <c r="C40" s="12">
        <f t="shared" si="3"/>
        <v>2189.0821998385413</v>
      </c>
      <c r="D40" s="12">
        <f t="shared" si="0"/>
        <v>621.4733568291231</v>
      </c>
      <c r="E40" s="10">
        <f t="shared" si="1"/>
        <v>476996.4611533981</v>
      </c>
      <c r="F40" s="8">
        <v>3.62216624685138</v>
      </c>
    </row>
    <row r="41" spans="1:6" ht="12.75" hidden="1">
      <c r="A41" s="8">
        <v>32</v>
      </c>
      <c r="B41" s="10">
        <f t="shared" si="2"/>
        <v>476996.4611533981</v>
      </c>
      <c r="C41" s="12">
        <f t="shared" si="3"/>
        <v>2186.233780286408</v>
      </c>
      <c r="D41" s="12">
        <f t="shared" si="0"/>
        <v>624.3217763812563</v>
      </c>
      <c r="E41" s="10">
        <f t="shared" si="1"/>
        <v>476372.13937701687</v>
      </c>
      <c r="F41" s="8">
        <v>3.70906801007556</v>
      </c>
    </row>
    <row r="42" spans="1:6" ht="12.75" hidden="1">
      <c r="A42" s="8">
        <v>33</v>
      </c>
      <c r="B42" s="10">
        <f t="shared" si="2"/>
        <v>476372.13937701687</v>
      </c>
      <c r="C42" s="12">
        <f t="shared" si="3"/>
        <v>2183.372305477994</v>
      </c>
      <c r="D42" s="12">
        <f t="shared" si="0"/>
        <v>627.1832511896705</v>
      </c>
      <c r="E42" s="10">
        <f t="shared" si="1"/>
        <v>475744.9561258272</v>
      </c>
      <c r="F42" s="8">
        <v>3.79596977329974</v>
      </c>
    </row>
    <row r="43" spans="1:6" ht="12.75" hidden="1">
      <c r="A43" s="8">
        <v>34</v>
      </c>
      <c r="B43" s="10">
        <f t="shared" si="2"/>
        <v>475744.9561258272</v>
      </c>
      <c r="C43" s="12">
        <f t="shared" si="3"/>
        <v>2180.4977155767083</v>
      </c>
      <c r="D43" s="12">
        <f t="shared" si="0"/>
        <v>630.0578410909561</v>
      </c>
      <c r="E43" s="10">
        <f t="shared" si="1"/>
        <v>475114.89828473626</v>
      </c>
      <c r="F43" s="8">
        <v>3.88287153652392</v>
      </c>
    </row>
    <row r="44" spans="1:6" ht="12.75" hidden="1">
      <c r="A44" s="8">
        <v>35</v>
      </c>
      <c r="B44" s="10">
        <f t="shared" si="2"/>
        <v>475114.89828473626</v>
      </c>
      <c r="C44" s="12">
        <f t="shared" si="3"/>
        <v>2177.609950471708</v>
      </c>
      <c r="D44" s="12">
        <f t="shared" si="0"/>
        <v>632.9456061959563</v>
      </c>
      <c r="E44" s="10">
        <f t="shared" si="1"/>
        <v>474481.9526785403</v>
      </c>
      <c r="F44" s="8">
        <v>3.96977329974811</v>
      </c>
    </row>
    <row r="45" spans="1:6" ht="12.75">
      <c r="A45" s="8">
        <v>36</v>
      </c>
      <c r="B45" s="10">
        <f t="shared" si="2"/>
        <v>474481.9526785403</v>
      </c>
      <c r="C45" s="12">
        <f t="shared" si="3"/>
        <v>2174.7089497766433</v>
      </c>
      <c r="D45" s="12">
        <f t="shared" si="0"/>
        <v>635.8466068910211</v>
      </c>
      <c r="E45" s="10">
        <f t="shared" si="1"/>
        <v>473846.1060716493</v>
      </c>
      <c r="F45" s="8">
        <v>3</v>
      </c>
    </row>
    <row r="46" spans="1:6" ht="12.75" hidden="1">
      <c r="A46" s="8">
        <v>37</v>
      </c>
      <c r="B46" s="10">
        <f t="shared" si="2"/>
        <v>473846.1060716493</v>
      </c>
      <c r="C46" s="12">
        <f t="shared" si="3"/>
        <v>2171.794652828393</v>
      </c>
      <c r="D46" s="12">
        <f t="shared" si="0"/>
        <v>638.7609038392716</v>
      </c>
      <c r="E46" s="10">
        <f t="shared" si="1"/>
        <v>473207.34516781004</v>
      </c>
      <c r="F46" s="8">
        <f aca="true" t="shared" si="4" ref="F46:F109">F34+1</f>
        <v>4.10075566750629</v>
      </c>
    </row>
    <row r="47" spans="1:6" ht="12.75" hidden="1">
      <c r="A47" s="8">
        <v>38</v>
      </c>
      <c r="B47" s="10">
        <f t="shared" si="2"/>
        <v>473207.34516781004</v>
      </c>
      <c r="C47" s="12">
        <f t="shared" si="3"/>
        <v>2168.866998685796</v>
      </c>
      <c r="D47" s="12">
        <f t="shared" si="0"/>
        <v>641.6885579818686</v>
      </c>
      <c r="E47" s="10">
        <f t="shared" si="1"/>
        <v>472565.6566098282</v>
      </c>
      <c r="F47" s="8">
        <f t="shared" si="4"/>
        <v>4.18765743073047</v>
      </c>
    </row>
    <row r="48" spans="1:6" ht="12.75" hidden="1">
      <c r="A48" s="8">
        <v>39</v>
      </c>
      <c r="B48" s="10">
        <f t="shared" si="2"/>
        <v>472565.6566098282</v>
      </c>
      <c r="C48" s="12">
        <f t="shared" si="3"/>
        <v>2165.925926128379</v>
      </c>
      <c r="D48" s="12">
        <f t="shared" si="0"/>
        <v>644.6296305392852</v>
      </c>
      <c r="E48" s="10">
        <f t="shared" si="1"/>
        <v>471921.0269792889</v>
      </c>
      <c r="F48" s="8">
        <f t="shared" si="4"/>
        <v>4.27455919395466</v>
      </c>
    </row>
    <row r="49" spans="1:6" ht="12.75" hidden="1">
      <c r="A49" s="8">
        <v>40</v>
      </c>
      <c r="B49" s="10">
        <f t="shared" si="2"/>
        <v>471921.0269792889</v>
      </c>
      <c r="C49" s="12">
        <f t="shared" si="3"/>
        <v>2162.9713736550743</v>
      </c>
      <c r="D49" s="12">
        <f t="shared" si="0"/>
        <v>647.5841830125901</v>
      </c>
      <c r="E49" s="10">
        <f t="shared" si="1"/>
        <v>471273.4427962763</v>
      </c>
      <c r="F49" s="8">
        <f t="shared" si="4"/>
        <v>4.36146095717884</v>
      </c>
    </row>
    <row r="50" spans="1:6" ht="12.75" hidden="1">
      <c r="A50" s="8">
        <v>41</v>
      </c>
      <c r="B50" s="10">
        <f t="shared" si="2"/>
        <v>471273.4427962763</v>
      </c>
      <c r="C50" s="12">
        <f t="shared" si="3"/>
        <v>2160.003279482933</v>
      </c>
      <c r="D50" s="12">
        <f t="shared" si="0"/>
        <v>650.5522771847313</v>
      </c>
      <c r="E50" s="10">
        <f t="shared" si="1"/>
        <v>470622.89051909157</v>
      </c>
      <c r="F50" s="8">
        <f t="shared" si="4"/>
        <v>4.44836272040302</v>
      </c>
    </row>
    <row r="51" spans="1:6" ht="12.75" hidden="1">
      <c r="A51" s="8">
        <v>42</v>
      </c>
      <c r="B51" s="10">
        <f t="shared" si="2"/>
        <v>470622.89051909157</v>
      </c>
      <c r="C51" s="12">
        <f t="shared" si="3"/>
        <v>2157.0215815458364</v>
      </c>
      <c r="D51" s="12">
        <f t="shared" si="0"/>
        <v>653.533975121828</v>
      </c>
      <c r="E51" s="10">
        <f t="shared" si="1"/>
        <v>469969.3565439697</v>
      </c>
      <c r="F51" s="8">
        <f t="shared" si="4"/>
        <v>4.5352644836272</v>
      </c>
    </row>
    <row r="52" spans="1:6" ht="12.75" hidden="1">
      <c r="A52" s="8">
        <v>43</v>
      </c>
      <c r="B52" s="10">
        <f t="shared" si="2"/>
        <v>469969.3565439697</v>
      </c>
      <c r="C52" s="12">
        <f t="shared" si="3"/>
        <v>2154.0262174931945</v>
      </c>
      <c r="D52" s="12">
        <f t="shared" si="0"/>
        <v>656.5293391744699</v>
      </c>
      <c r="E52" s="10">
        <f t="shared" si="1"/>
        <v>469312.82720479526</v>
      </c>
      <c r="F52" s="8">
        <f t="shared" si="4"/>
        <v>4.62216624685138</v>
      </c>
    </row>
    <row r="53" spans="1:6" ht="12.75" hidden="1">
      <c r="A53" s="8">
        <v>44</v>
      </c>
      <c r="B53" s="10">
        <f t="shared" si="2"/>
        <v>469312.82720479526</v>
      </c>
      <c r="C53" s="12">
        <f t="shared" si="3"/>
        <v>2151.017124688645</v>
      </c>
      <c r="D53" s="12">
        <f t="shared" si="0"/>
        <v>659.5384319790196</v>
      </c>
      <c r="E53" s="10">
        <f t="shared" si="1"/>
        <v>468653.28877281625</v>
      </c>
      <c r="F53" s="8">
        <f t="shared" si="4"/>
        <v>4.70906801007556</v>
      </c>
    </row>
    <row r="54" spans="1:6" ht="12.75" hidden="1">
      <c r="A54" s="8">
        <v>45</v>
      </c>
      <c r="B54" s="10">
        <f t="shared" si="2"/>
        <v>468653.28877281625</v>
      </c>
      <c r="C54" s="12">
        <f t="shared" si="3"/>
        <v>2147.9942402087413</v>
      </c>
      <c r="D54" s="12">
        <f t="shared" si="0"/>
        <v>662.5613164589231</v>
      </c>
      <c r="E54" s="10">
        <f t="shared" si="1"/>
        <v>467990.72745635733</v>
      </c>
      <c r="F54" s="8">
        <f t="shared" si="4"/>
        <v>4.79596977329974</v>
      </c>
    </row>
    <row r="55" spans="1:6" ht="12.75" hidden="1">
      <c r="A55" s="8">
        <v>46</v>
      </c>
      <c r="B55" s="10">
        <f t="shared" si="2"/>
        <v>467990.72745635733</v>
      </c>
      <c r="C55" s="12">
        <f t="shared" si="3"/>
        <v>2144.9575008416377</v>
      </c>
      <c r="D55" s="12">
        <f t="shared" si="0"/>
        <v>665.5980558260267</v>
      </c>
      <c r="E55" s="10">
        <f t="shared" si="1"/>
        <v>467325.1294005313</v>
      </c>
      <c r="F55" s="8">
        <f t="shared" si="4"/>
        <v>4.88287153652392</v>
      </c>
    </row>
    <row r="56" spans="1:6" ht="12.75" hidden="1">
      <c r="A56" s="8">
        <v>47</v>
      </c>
      <c r="B56" s="10">
        <f t="shared" si="2"/>
        <v>467325.1294005313</v>
      </c>
      <c r="C56" s="12">
        <f t="shared" si="3"/>
        <v>2141.9068430857683</v>
      </c>
      <c r="D56" s="12">
        <f t="shared" si="0"/>
        <v>668.6487135818961</v>
      </c>
      <c r="E56" s="10">
        <f t="shared" si="1"/>
        <v>466656.4806869494</v>
      </c>
      <c r="F56" s="8">
        <f t="shared" si="4"/>
        <v>4.96977329974811</v>
      </c>
    </row>
    <row r="57" spans="1:6" ht="12.75">
      <c r="A57" s="8">
        <v>48</v>
      </c>
      <c r="B57" s="10">
        <f t="shared" si="2"/>
        <v>466656.4806869494</v>
      </c>
      <c r="C57" s="12">
        <f t="shared" si="3"/>
        <v>2138.842203148518</v>
      </c>
      <c r="D57" s="12">
        <f t="shared" si="0"/>
        <v>671.7133535191465</v>
      </c>
      <c r="E57" s="10">
        <f t="shared" si="1"/>
        <v>465984.76733343024</v>
      </c>
      <c r="F57" s="8">
        <f t="shared" si="4"/>
        <v>4</v>
      </c>
    </row>
    <row r="58" spans="1:6" ht="12.75" hidden="1">
      <c r="A58" s="8">
        <v>49</v>
      </c>
      <c r="B58" s="10">
        <f t="shared" si="2"/>
        <v>465984.76733343024</v>
      </c>
      <c r="C58" s="12">
        <f t="shared" si="3"/>
        <v>2135.7635169448886</v>
      </c>
      <c r="D58" s="12">
        <f t="shared" si="0"/>
        <v>674.7920397227758</v>
      </c>
      <c r="E58" s="10">
        <f t="shared" si="1"/>
        <v>465309.97529370745</v>
      </c>
      <c r="F58" s="8">
        <f t="shared" si="4"/>
        <v>5.10075566750629</v>
      </c>
    </row>
    <row r="59" spans="1:6" ht="12.75" hidden="1">
      <c r="A59" s="8">
        <v>50</v>
      </c>
      <c r="B59" s="10">
        <f t="shared" si="2"/>
        <v>465309.97529370745</v>
      </c>
      <c r="C59" s="12">
        <f t="shared" si="3"/>
        <v>2132.670720096159</v>
      </c>
      <c r="D59" s="12">
        <f t="shared" si="0"/>
        <v>677.8848365715053</v>
      </c>
      <c r="E59" s="10">
        <f t="shared" si="1"/>
        <v>464632.0904571359</v>
      </c>
      <c r="F59" s="8">
        <f t="shared" si="4"/>
        <v>5.18765743073047</v>
      </c>
    </row>
    <row r="60" spans="1:6" ht="12.75" hidden="1">
      <c r="A60" s="8">
        <v>51</v>
      </c>
      <c r="B60" s="10">
        <f t="shared" si="2"/>
        <v>464632.0904571359</v>
      </c>
      <c r="C60" s="12">
        <f t="shared" si="3"/>
        <v>2129.5637479285397</v>
      </c>
      <c r="D60" s="12">
        <f t="shared" si="0"/>
        <v>680.9918087391247</v>
      </c>
      <c r="E60" s="10">
        <f t="shared" si="1"/>
        <v>463951.0986483968</v>
      </c>
      <c r="F60" s="8">
        <f t="shared" si="4"/>
        <v>5.27455919395466</v>
      </c>
    </row>
    <row r="61" spans="1:6" ht="12.75" hidden="1">
      <c r="A61" s="8">
        <v>52</v>
      </c>
      <c r="B61" s="10">
        <f t="shared" si="2"/>
        <v>463951.0986483968</v>
      </c>
      <c r="C61" s="12">
        <f t="shared" si="3"/>
        <v>2126.4425354718187</v>
      </c>
      <c r="D61" s="12">
        <f t="shared" si="0"/>
        <v>684.1130211958457</v>
      </c>
      <c r="E61" s="10">
        <f t="shared" si="1"/>
        <v>463266.9856272009</v>
      </c>
      <c r="F61" s="8">
        <f t="shared" si="4"/>
        <v>5.36146095717884</v>
      </c>
    </row>
    <row r="62" spans="1:6" ht="12.75" hidden="1">
      <c r="A62" s="8">
        <v>53</v>
      </c>
      <c r="B62" s="10">
        <f t="shared" si="2"/>
        <v>463266.9856272009</v>
      </c>
      <c r="C62" s="12">
        <f t="shared" si="3"/>
        <v>2123.3070174580043</v>
      </c>
      <c r="D62" s="12">
        <f t="shared" si="0"/>
        <v>687.2485392096601</v>
      </c>
      <c r="E62" s="10">
        <f t="shared" si="1"/>
        <v>462579.73708799126</v>
      </c>
      <c r="F62" s="8">
        <f t="shared" si="4"/>
        <v>5.44836272040302</v>
      </c>
    </row>
    <row r="63" spans="1:6" ht="12.75" hidden="1">
      <c r="A63" s="8">
        <v>54</v>
      </c>
      <c r="B63" s="10">
        <f t="shared" si="2"/>
        <v>462579.73708799126</v>
      </c>
      <c r="C63" s="12">
        <f t="shared" si="3"/>
        <v>2120.15712831996</v>
      </c>
      <c r="D63" s="12">
        <f t="shared" si="0"/>
        <v>690.3984283477043</v>
      </c>
      <c r="E63" s="10">
        <f t="shared" si="1"/>
        <v>461889.33865964354</v>
      </c>
      <c r="F63" s="8">
        <f t="shared" si="4"/>
        <v>5.5352644836272</v>
      </c>
    </row>
    <row r="64" spans="1:6" ht="12.75" hidden="1">
      <c r="A64" s="8">
        <v>55</v>
      </c>
      <c r="B64" s="10">
        <f t="shared" si="2"/>
        <v>461889.33865964354</v>
      </c>
      <c r="C64" s="12">
        <f t="shared" si="3"/>
        <v>2116.9928021900328</v>
      </c>
      <c r="D64" s="12">
        <f t="shared" si="0"/>
        <v>693.5627544776316</v>
      </c>
      <c r="E64" s="10">
        <f t="shared" si="1"/>
        <v>461195.77590516594</v>
      </c>
      <c r="F64" s="8">
        <f t="shared" si="4"/>
        <v>5.62216624685138</v>
      </c>
    </row>
    <row r="65" spans="1:6" ht="12.75" hidden="1">
      <c r="A65" s="8">
        <v>56</v>
      </c>
      <c r="B65" s="10">
        <f t="shared" si="2"/>
        <v>461195.77590516594</v>
      </c>
      <c r="C65" s="12">
        <f t="shared" si="3"/>
        <v>2113.813972898677</v>
      </c>
      <c r="D65" s="12">
        <f t="shared" si="0"/>
        <v>696.7415837689873</v>
      </c>
      <c r="E65" s="10">
        <f t="shared" si="1"/>
        <v>460499.03432139696</v>
      </c>
      <c r="F65" s="8">
        <f t="shared" si="4"/>
        <v>5.70906801007556</v>
      </c>
    </row>
    <row r="66" spans="1:6" ht="12.75" hidden="1">
      <c r="A66" s="8">
        <v>57</v>
      </c>
      <c r="B66" s="10">
        <f t="shared" si="2"/>
        <v>460499.03432139696</v>
      </c>
      <c r="C66" s="12">
        <f t="shared" si="3"/>
        <v>2110.6205739730694</v>
      </c>
      <c r="D66" s="12">
        <f t="shared" si="0"/>
        <v>699.934982694595</v>
      </c>
      <c r="E66" s="10">
        <f t="shared" si="1"/>
        <v>459799.0993387024</v>
      </c>
      <c r="F66" s="8">
        <f t="shared" si="4"/>
        <v>5.79596977329974</v>
      </c>
    </row>
    <row r="67" spans="1:6" ht="12.75" hidden="1">
      <c r="A67" s="8">
        <v>58</v>
      </c>
      <c r="B67" s="10">
        <f t="shared" si="2"/>
        <v>459799.0993387024</v>
      </c>
      <c r="C67" s="12">
        <f t="shared" si="3"/>
        <v>2107.412538635719</v>
      </c>
      <c r="D67" s="12">
        <f t="shared" si="0"/>
        <v>703.1430180319453</v>
      </c>
      <c r="E67" s="10">
        <f t="shared" si="1"/>
        <v>459095.95632067043</v>
      </c>
      <c r="F67" s="8">
        <f t="shared" si="4"/>
        <v>5.88287153652392</v>
      </c>
    </row>
    <row r="68" spans="1:6" ht="12.75" hidden="1">
      <c r="A68" s="8">
        <v>59</v>
      </c>
      <c r="B68" s="10">
        <f t="shared" si="2"/>
        <v>459095.95632067043</v>
      </c>
      <c r="C68" s="12">
        <f t="shared" si="3"/>
        <v>2104.1897998030727</v>
      </c>
      <c r="D68" s="12">
        <f t="shared" si="0"/>
        <v>706.3657568645917</v>
      </c>
      <c r="E68" s="10">
        <f t="shared" si="1"/>
        <v>458389.59056380583</v>
      </c>
      <c r="F68" s="8">
        <f t="shared" si="4"/>
        <v>5.96977329974811</v>
      </c>
    </row>
    <row r="69" spans="1:6" ht="12.75">
      <c r="A69" s="8">
        <v>60</v>
      </c>
      <c r="B69" s="10">
        <f t="shared" si="2"/>
        <v>458389.59056380583</v>
      </c>
      <c r="C69" s="12">
        <f t="shared" si="3"/>
        <v>2100.9522900841102</v>
      </c>
      <c r="D69" s="12">
        <f t="shared" si="0"/>
        <v>709.6032665835542</v>
      </c>
      <c r="E69" s="10">
        <f t="shared" si="1"/>
        <v>457679.98729722225</v>
      </c>
      <c r="F69" s="8">
        <f t="shared" si="4"/>
        <v>5</v>
      </c>
    </row>
    <row r="70" spans="1:6" ht="12.75" hidden="1">
      <c r="A70" s="8">
        <v>61</v>
      </c>
      <c r="B70" s="10">
        <f t="shared" si="2"/>
        <v>457679.98729722225</v>
      </c>
      <c r="C70" s="12">
        <f t="shared" si="3"/>
        <v>2097.699941778935</v>
      </c>
      <c r="D70" s="12">
        <f t="shared" si="0"/>
        <v>712.8556148887292</v>
      </c>
      <c r="E70" s="10">
        <f t="shared" si="1"/>
        <v>456967.13168233354</v>
      </c>
      <c r="F70" s="8">
        <f t="shared" si="4"/>
        <v>6.10075566750629</v>
      </c>
    </row>
    <row r="71" spans="1:6" ht="12.75" hidden="1">
      <c r="A71" s="8">
        <v>62</v>
      </c>
      <c r="B71" s="10">
        <f t="shared" si="2"/>
        <v>456967.13168233354</v>
      </c>
      <c r="C71" s="12">
        <f t="shared" si="3"/>
        <v>2094.432686877362</v>
      </c>
      <c r="D71" s="12">
        <f t="shared" si="0"/>
        <v>716.1228697903025</v>
      </c>
      <c r="E71" s="10">
        <f t="shared" si="1"/>
        <v>456251.00881254324</v>
      </c>
      <c r="F71" s="8">
        <f t="shared" si="4"/>
        <v>6.18765743073047</v>
      </c>
    </row>
    <row r="72" spans="1:6" ht="12.75" hidden="1">
      <c r="A72" s="8">
        <v>63</v>
      </c>
      <c r="B72" s="10">
        <f t="shared" si="2"/>
        <v>456251.00881254324</v>
      </c>
      <c r="C72" s="12">
        <f t="shared" si="3"/>
        <v>2091.15045705749</v>
      </c>
      <c r="D72" s="12">
        <f t="shared" si="0"/>
        <v>719.4050996101746</v>
      </c>
      <c r="E72" s="10">
        <f t="shared" si="1"/>
        <v>455531.6037129331</v>
      </c>
      <c r="F72" s="8">
        <f t="shared" si="4"/>
        <v>6.27455919395466</v>
      </c>
    </row>
    <row r="73" spans="1:6" ht="12.75" hidden="1">
      <c r="A73" s="8">
        <v>64</v>
      </c>
      <c r="B73" s="10">
        <f t="shared" si="2"/>
        <v>455531.6037129331</v>
      </c>
      <c r="C73" s="12">
        <f t="shared" si="3"/>
        <v>2087.8531836842767</v>
      </c>
      <c r="D73" s="12">
        <f t="shared" si="0"/>
        <v>722.7023729833877</v>
      </c>
      <c r="E73" s="10">
        <f t="shared" si="1"/>
        <v>454808.9013399497</v>
      </c>
      <c r="F73" s="8">
        <f t="shared" si="4"/>
        <v>6.36146095717884</v>
      </c>
    </row>
    <row r="74" spans="1:6" ht="12.75" hidden="1">
      <c r="A74" s="8">
        <v>65</v>
      </c>
      <c r="B74" s="10">
        <f t="shared" si="2"/>
        <v>454808.9013399497</v>
      </c>
      <c r="C74" s="12">
        <f t="shared" si="3"/>
        <v>2084.540797808103</v>
      </c>
      <c r="D74" s="12">
        <f aca="true" t="shared" si="5" ref="D74:D137">-$B$6-C74</f>
        <v>726.0147588595614</v>
      </c>
      <c r="E74" s="10">
        <f aca="true" t="shared" si="6" ref="E74:E137">B74-D74</f>
        <v>454082.8865810901</v>
      </c>
      <c r="F74" s="8">
        <f t="shared" si="4"/>
        <v>6.44836272040302</v>
      </c>
    </row>
    <row r="75" spans="1:6" ht="12.75" hidden="1">
      <c r="A75" s="8">
        <v>66</v>
      </c>
      <c r="B75" s="10">
        <f aca="true" t="shared" si="7" ref="B75:B138">E74</f>
        <v>454082.8865810901</v>
      </c>
      <c r="C75" s="12">
        <f aca="true" t="shared" si="8" ref="C75:C138">$B$4/12*B75</f>
        <v>2081.2132301633296</v>
      </c>
      <c r="D75" s="12">
        <f t="shared" si="5"/>
        <v>729.3423265043348</v>
      </c>
      <c r="E75" s="10">
        <f t="shared" si="6"/>
        <v>453353.54425458575</v>
      </c>
      <c r="F75" s="8">
        <f t="shared" si="4"/>
        <v>6.5352644836272</v>
      </c>
    </row>
    <row r="76" spans="1:6" ht="12.75" hidden="1">
      <c r="A76" s="8">
        <v>67</v>
      </c>
      <c r="B76" s="10">
        <f t="shared" si="7"/>
        <v>453353.54425458575</v>
      </c>
      <c r="C76" s="12">
        <f t="shared" si="8"/>
        <v>2077.870411166851</v>
      </c>
      <c r="D76" s="12">
        <f t="shared" si="5"/>
        <v>732.6851455008132</v>
      </c>
      <c r="E76" s="10">
        <f t="shared" si="6"/>
        <v>452620.85910908494</v>
      </c>
      <c r="F76" s="8">
        <f t="shared" si="4"/>
        <v>6.62216624685138</v>
      </c>
    </row>
    <row r="77" spans="1:6" ht="12.75" hidden="1">
      <c r="A77" s="8">
        <v>68</v>
      </c>
      <c r="B77" s="10">
        <f t="shared" si="7"/>
        <v>452620.85910908494</v>
      </c>
      <c r="C77" s="12">
        <f t="shared" si="8"/>
        <v>2074.5122709166394</v>
      </c>
      <c r="D77" s="12">
        <f t="shared" si="5"/>
        <v>736.043285751025</v>
      </c>
      <c r="E77" s="10">
        <f t="shared" si="6"/>
        <v>451884.8158233339</v>
      </c>
      <c r="F77" s="8">
        <f t="shared" si="4"/>
        <v>6.70906801007556</v>
      </c>
    </row>
    <row r="78" spans="1:6" ht="12.75" hidden="1">
      <c r="A78" s="8">
        <v>69</v>
      </c>
      <c r="B78" s="10">
        <f t="shared" si="7"/>
        <v>451884.8158233339</v>
      </c>
      <c r="C78" s="12">
        <f t="shared" si="8"/>
        <v>2071.1387391902804</v>
      </c>
      <c r="D78" s="12">
        <f t="shared" si="5"/>
        <v>739.416817477384</v>
      </c>
      <c r="E78" s="10">
        <f t="shared" si="6"/>
        <v>451145.39900585654</v>
      </c>
      <c r="F78" s="8">
        <f t="shared" si="4"/>
        <v>6.79596977329974</v>
      </c>
    </row>
    <row r="79" spans="1:6" ht="12.75" hidden="1">
      <c r="A79" s="8">
        <v>70</v>
      </c>
      <c r="B79" s="10">
        <f t="shared" si="7"/>
        <v>451145.39900585654</v>
      </c>
      <c r="C79" s="12">
        <f t="shared" si="8"/>
        <v>2067.7497454435093</v>
      </c>
      <c r="D79" s="12">
        <f t="shared" si="5"/>
        <v>742.8058112241551</v>
      </c>
      <c r="E79" s="10">
        <f t="shared" si="6"/>
        <v>450402.5931946324</v>
      </c>
      <c r="F79" s="8">
        <f t="shared" si="4"/>
        <v>6.88287153652392</v>
      </c>
    </row>
    <row r="80" spans="1:6" ht="12.75" hidden="1">
      <c r="A80" s="8">
        <v>71</v>
      </c>
      <c r="B80" s="10">
        <f t="shared" si="7"/>
        <v>450402.5931946324</v>
      </c>
      <c r="C80" s="12">
        <f t="shared" si="8"/>
        <v>2064.3452188087317</v>
      </c>
      <c r="D80" s="12">
        <f t="shared" si="5"/>
        <v>746.2103378589327</v>
      </c>
      <c r="E80" s="10">
        <f t="shared" si="6"/>
        <v>449656.38285677345</v>
      </c>
      <c r="F80" s="8">
        <f t="shared" si="4"/>
        <v>6.96977329974811</v>
      </c>
    </row>
    <row r="81" spans="1:6" ht="12.75">
      <c r="A81" s="8">
        <v>72</v>
      </c>
      <c r="B81" s="10">
        <f t="shared" si="7"/>
        <v>449656.38285677345</v>
      </c>
      <c r="C81" s="12">
        <f t="shared" si="8"/>
        <v>2060.925088093545</v>
      </c>
      <c r="D81" s="12">
        <f t="shared" si="5"/>
        <v>749.6304685741193</v>
      </c>
      <c r="E81" s="10">
        <f t="shared" si="6"/>
        <v>448906.7523881993</v>
      </c>
      <c r="F81" s="8">
        <f t="shared" si="4"/>
        <v>6</v>
      </c>
    </row>
    <row r="82" spans="1:6" ht="12.75" hidden="1">
      <c r="A82" s="8">
        <v>73</v>
      </c>
      <c r="B82" s="10">
        <f t="shared" si="7"/>
        <v>448906.7523881993</v>
      </c>
      <c r="C82" s="12">
        <f t="shared" si="8"/>
        <v>2057.489281779247</v>
      </c>
      <c r="D82" s="12">
        <f t="shared" si="5"/>
        <v>753.0662748884174</v>
      </c>
      <c r="E82" s="10">
        <f t="shared" si="6"/>
        <v>448153.6861133109</v>
      </c>
      <c r="F82" s="8">
        <f t="shared" si="4"/>
        <v>7.10075566750629</v>
      </c>
    </row>
    <row r="83" spans="1:6" ht="12.75" hidden="1">
      <c r="A83" s="8">
        <v>74</v>
      </c>
      <c r="B83" s="10">
        <f t="shared" si="7"/>
        <v>448153.6861133109</v>
      </c>
      <c r="C83" s="12">
        <f t="shared" si="8"/>
        <v>2054.0377280193416</v>
      </c>
      <c r="D83" s="12">
        <f t="shared" si="5"/>
        <v>756.5178286483228</v>
      </c>
      <c r="E83" s="10">
        <f t="shared" si="6"/>
        <v>447397.1682846626</v>
      </c>
      <c r="F83" s="8">
        <f t="shared" si="4"/>
        <v>7.18765743073047</v>
      </c>
    </row>
    <row r="84" spans="1:6" ht="12.75" hidden="1">
      <c r="A84" s="8">
        <v>75</v>
      </c>
      <c r="B84" s="10">
        <f t="shared" si="7"/>
        <v>447397.1682846626</v>
      </c>
      <c r="C84" s="12">
        <f t="shared" si="8"/>
        <v>2050.570354638037</v>
      </c>
      <c r="D84" s="12">
        <f t="shared" si="5"/>
        <v>759.9852020296275</v>
      </c>
      <c r="E84" s="10">
        <f t="shared" si="6"/>
        <v>446637.18308263295</v>
      </c>
      <c r="F84" s="8">
        <f t="shared" si="4"/>
        <v>7.27455919395466</v>
      </c>
    </row>
    <row r="85" spans="1:6" ht="12.75" hidden="1">
      <c r="A85" s="8">
        <v>76</v>
      </c>
      <c r="B85" s="10">
        <f t="shared" si="7"/>
        <v>446637.18308263295</v>
      </c>
      <c r="C85" s="12">
        <f t="shared" si="8"/>
        <v>2047.0870891287343</v>
      </c>
      <c r="D85" s="12">
        <f t="shared" si="5"/>
        <v>763.4684675389301</v>
      </c>
      <c r="E85" s="10">
        <f t="shared" si="6"/>
        <v>445873.714615094</v>
      </c>
      <c r="F85" s="8">
        <f t="shared" si="4"/>
        <v>7.36146095717884</v>
      </c>
    </row>
    <row r="86" spans="1:6" ht="12.75" hidden="1">
      <c r="A86" s="8">
        <v>77</v>
      </c>
      <c r="B86" s="10">
        <f t="shared" si="7"/>
        <v>445873.714615094</v>
      </c>
      <c r="C86" s="12">
        <f t="shared" si="8"/>
        <v>2043.5878586525141</v>
      </c>
      <c r="D86" s="12">
        <f t="shared" si="5"/>
        <v>766.9676980151503</v>
      </c>
      <c r="E86" s="10">
        <f t="shared" si="6"/>
        <v>445106.74691707885</v>
      </c>
      <c r="F86" s="8">
        <f t="shared" si="4"/>
        <v>7.44836272040302</v>
      </c>
    </row>
    <row r="87" spans="1:6" ht="12.75" hidden="1">
      <c r="A87" s="8">
        <v>78</v>
      </c>
      <c r="B87" s="10">
        <f t="shared" si="7"/>
        <v>445106.74691707885</v>
      </c>
      <c r="C87" s="12">
        <f t="shared" si="8"/>
        <v>2040.0725900366115</v>
      </c>
      <c r="D87" s="12">
        <f t="shared" si="5"/>
        <v>770.4829666310529</v>
      </c>
      <c r="E87" s="10">
        <f t="shared" si="6"/>
        <v>444336.2639504478</v>
      </c>
      <c r="F87" s="8">
        <f t="shared" si="4"/>
        <v>7.5352644836272</v>
      </c>
    </row>
    <row r="88" spans="1:6" ht="12.75" hidden="1">
      <c r="A88" s="8">
        <v>79</v>
      </c>
      <c r="B88" s="10">
        <f t="shared" si="7"/>
        <v>444336.2639504478</v>
      </c>
      <c r="C88" s="12">
        <f t="shared" si="8"/>
        <v>2036.5412097728856</v>
      </c>
      <c r="D88" s="12">
        <f t="shared" si="5"/>
        <v>774.0143468947788</v>
      </c>
      <c r="E88" s="10">
        <f t="shared" si="6"/>
        <v>443562.24960355303</v>
      </c>
      <c r="F88" s="8">
        <f t="shared" si="4"/>
        <v>7.62216624685138</v>
      </c>
    </row>
    <row r="89" spans="1:6" ht="12.75" hidden="1">
      <c r="A89" s="8">
        <v>80</v>
      </c>
      <c r="B89" s="10">
        <f t="shared" si="7"/>
        <v>443562.24960355303</v>
      </c>
      <c r="C89" s="12">
        <f t="shared" si="8"/>
        <v>2032.9936440162849</v>
      </c>
      <c r="D89" s="12">
        <f t="shared" si="5"/>
        <v>777.5619126513795</v>
      </c>
      <c r="E89" s="10">
        <f t="shared" si="6"/>
        <v>442784.6876909016</v>
      </c>
      <c r="F89" s="8">
        <f t="shared" si="4"/>
        <v>7.70906801007556</v>
      </c>
    </row>
    <row r="90" spans="1:6" ht="12.75" hidden="1">
      <c r="A90" s="8">
        <v>81</v>
      </c>
      <c r="B90" s="10">
        <f t="shared" si="7"/>
        <v>442784.6876909016</v>
      </c>
      <c r="C90" s="12">
        <f t="shared" si="8"/>
        <v>2029.429818583299</v>
      </c>
      <c r="D90" s="12">
        <f t="shared" si="5"/>
        <v>781.1257380843654</v>
      </c>
      <c r="E90" s="10">
        <f t="shared" si="6"/>
        <v>442003.56195281725</v>
      </c>
      <c r="F90" s="8">
        <f t="shared" si="4"/>
        <v>7.79596977329974</v>
      </c>
    </row>
    <row r="91" spans="1:6" ht="12.75" hidden="1">
      <c r="A91" s="8">
        <v>82</v>
      </c>
      <c r="B91" s="10">
        <f t="shared" si="7"/>
        <v>442003.56195281725</v>
      </c>
      <c r="C91" s="12">
        <f t="shared" si="8"/>
        <v>2025.8496589504125</v>
      </c>
      <c r="D91" s="12">
        <f t="shared" si="5"/>
        <v>784.7058977172519</v>
      </c>
      <c r="E91" s="10">
        <f t="shared" si="6"/>
        <v>441218.8560551</v>
      </c>
      <c r="F91" s="8">
        <f t="shared" si="4"/>
        <v>7.88287153652392</v>
      </c>
    </row>
    <row r="92" spans="1:6" ht="12.75" hidden="1">
      <c r="A92" s="8">
        <v>83</v>
      </c>
      <c r="B92" s="10">
        <f t="shared" si="7"/>
        <v>441218.8560551</v>
      </c>
      <c r="C92" s="12">
        <f t="shared" si="8"/>
        <v>2022.2530902525416</v>
      </c>
      <c r="D92" s="12">
        <f t="shared" si="5"/>
        <v>788.3024664151228</v>
      </c>
      <c r="E92" s="10">
        <f t="shared" si="6"/>
        <v>440430.5535886849</v>
      </c>
      <c r="F92" s="8">
        <f t="shared" si="4"/>
        <v>7.96977329974811</v>
      </c>
    </row>
    <row r="93" spans="1:6" ht="12.75">
      <c r="A93" s="8">
        <v>84</v>
      </c>
      <c r="B93" s="10">
        <f t="shared" si="7"/>
        <v>440430.5535886849</v>
      </c>
      <c r="C93" s="12">
        <f t="shared" si="8"/>
        <v>2018.6400372814724</v>
      </c>
      <c r="D93" s="12">
        <f t="shared" si="5"/>
        <v>791.915519386192</v>
      </c>
      <c r="E93" s="10">
        <f t="shared" si="6"/>
        <v>439638.6380692987</v>
      </c>
      <c r="F93" s="8">
        <f t="shared" si="4"/>
        <v>7</v>
      </c>
    </row>
    <row r="94" spans="1:6" ht="12.75" hidden="1">
      <c r="A94" s="8">
        <v>85</v>
      </c>
      <c r="B94" s="10">
        <f t="shared" si="7"/>
        <v>439638.6380692987</v>
      </c>
      <c r="C94" s="12">
        <f t="shared" si="8"/>
        <v>2015.0104244842857</v>
      </c>
      <c r="D94" s="12">
        <f t="shared" si="5"/>
        <v>795.5451321833787</v>
      </c>
      <c r="E94" s="10">
        <f t="shared" si="6"/>
        <v>438843.09293711535</v>
      </c>
      <c r="F94" s="8">
        <f t="shared" si="4"/>
        <v>8.10075566750629</v>
      </c>
    </row>
    <row r="95" spans="1:6" ht="12.75" hidden="1">
      <c r="A95" s="8">
        <v>86</v>
      </c>
      <c r="B95" s="10">
        <f t="shared" si="7"/>
        <v>438843.09293711535</v>
      </c>
      <c r="C95" s="12">
        <f t="shared" si="8"/>
        <v>2011.3641759617788</v>
      </c>
      <c r="D95" s="12">
        <f t="shared" si="5"/>
        <v>799.1913807058856</v>
      </c>
      <c r="E95" s="10">
        <f t="shared" si="6"/>
        <v>438043.9015564095</v>
      </c>
      <c r="F95" s="8">
        <f t="shared" si="4"/>
        <v>8.18765743073047</v>
      </c>
    </row>
    <row r="96" spans="1:6" ht="12.75" hidden="1">
      <c r="A96" s="8">
        <v>87</v>
      </c>
      <c r="B96" s="10">
        <f t="shared" si="7"/>
        <v>438043.9015564095</v>
      </c>
      <c r="C96" s="12">
        <f t="shared" si="8"/>
        <v>2007.7012154668769</v>
      </c>
      <c r="D96" s="12">
        <f t="shared" si="5"/>
        <v>802.8543412007875</v>
      </c>
      <c r="E96" s="10">
        <f t="shared" si="6"/>
        <v>437241.0472152087</v>
      </c>
      <c r="F96" s="8">
        <f t="shared" si="4"/>
        <v>8.27455919395466</v>
      </c>
    </row>
    <row r="97" spans="1:6" ht="12.75" hidden="1">
      <c r="A97" s="8">
        <v>88</v>
      </c>
      <c r="B97" s="10">
        <f t="shared" si="7"/>
        <v>437241.0472152087</v>
      </c>
      <c r="C97" s="12">
        <f t="shared" si="8"/>
        <v>2004.02146640304</v>
      </c>
      <c r="D97" s="12">
        <f t="shared" si="5"/>
        <v>806.5340902646244</v>
      </c>
      <c r="E97" s="10">
        <f t="shared" si="6"/>
        <v>436434.51312494406</v>
      </c>
      <c r="F97" s="8">
        <f t="shared" si="4"/>
        <v>8.36146095717884</v>
      </c>
    </row>
    <row r="98" spans="1:6" ht="12.75" hidden="1">
      <c r="A98" s="8">
        <v>89</v>
      </c>
      <c r="B98" s="10">
        <f t="shared" si="7"/>
        <v>436434.51312494406</v>
      </c>
      <c r="C98" s="12">
        <f t="shared" si="8"/>
        <v>2000.3248518226603</v>
      </c>
      <c r="D98" s="12">
        <f t="shared" si="5"/>
        <v>810.2307048450041</v>
      </c>
      <c r="E98" s="10">
        <f t="shared" si="6"/>
        <v>435624.2824200991</v>
      </c>
      <c r="F98" s="8">
        <f t="shared" si="4"/>
        <v>8.44836272040302</v>
      </c>
    </row>
    <row r="99" spans="1:6" ht="12.75" hidden="1">
      <c r="A99" s="8">
        <v>90</v>
      </c>
      <c r="B99" s="10">
        <f t="shared" si="7"/>
        <v>435624.2824200991</v>
      </c>
      <c r="C99" s="12">
        <f t="shared" si="8"/>
        <v>1996.6112944254542</v>
      </c>
      <c r="D99" s="12">
        <f t="shared" si="5"/>
        <v>813.9442622422102</v>
      </c>
      <c r="E99" s="10">
        <f t="shared" si="6"/>
        <v>434810.33815785684</v>
      </c>
      <c r="F99" s="8">
        <f t="shared" si="4"/>
        <v>8.5352644836272</v>
      </c>
    </row>
    <row r="100" spans="1:6" ht="12.75" hidden="1">
      <c r="A100" s="8">
        <v>91</v>
      </c>
      <c r="B100" s="10">
        <f t="shared" si="7"/>
        <v>434810.33815785684</v>
      </c>
      <c r="C100" s="12">
        <f t="shared" si="8"/>
        <v>1992.880716556844</v>
      </c>
      <c r="D100" s="12">
        <f t="shared" si="5"/>
        <v>817.6748401108205</v>
      </c>
      <c r="E100" s="10">
        <f t="shared" si="6"/>
        <v>433992.663317746</v>
      </c>
      <c r="F100" s="8">
        <f t="shared" si="4"/>
        <v>8.62216624685138</v>
      </c>
    </row>
    <row r="101" spans="1:6" ht="12.75" hidden="1">
      <c r="A101" s="8">
        <v>92</v>
      </c>
      <c r="B101" s="10">
        <f t="shared" si="7"/>
        <v>433992.663317746</v>
      </c>
      <c r="C101" s="12">
        <f t="shared" si="8"/>
        <v>1989.1330402063359</v>
      </c>
      <c r="D101" s="12">
        <f t="shared" si="5"/>
        <v>821.4225164613285</v>
      </c>
      <c r="E101" s="10">
        <f t="shared" si="6"/>
        <v>433171.2408012847</v>
      </c>
      <c r="F101" s="8">
        <f t="shared" si="4"/>
        <v>8.70906801007556</v>
      </c>
    </row>
    <row r="102" spans="1:6" ht="12.75" hidden="1">
      <c r="A102" s="8">
        <v>93</v>
      </c>
      <c r="B102" s="10">
        <f t="shared" si="7"/>
        <v>433171.2408012847</v>
      </c>
      <c r="C102" s="12">
        <f t="shared" si="8"/>
        <v>1985.368187005888</v>
      </c>
      <c r="D102" s="12">
        <f t="shared" si="5"/>
        <v>825.1873696617763</v>
      </c>
      <c r="E102" s="10">
        <f t="shared" si="6"/>
        <v>432346.0534316229</v>
      </c>
      <c r="F102" s="8">
        <f t="shared" si="4"/>
        <v>8.79596977329974</v>
      </c>
    </row>
    <row r="103" spans="1:6" ht="12.75" hidden="1">
      <c r="A103" s="8">
        <v>94</v>
      </c>
      <c r="B103" s="10">
        <f t="shared" si="7"/>
        <v>432346.0534316229</v>
      </c>
      <c r="C103" s="12">
        <f t="shared" si="8"/>
        <v>1981.5860782282716</v>
      </c>
      <c r="D103" s="12">
        <f t="shared" si="5"/>
        <v>828.9694784393928</v>
      </c>
      <c r="E103" s="10">
        <f t="shared" si="6"/>
        <v>431517.08395318355</v>
      </c>
      <c r="F103" s="8">
        <f t="shared" si="4"/>
        <v>8.88287153652392</v>
      </c>
    </row>
    <row r="104" spans="1:6" ht="12.75" hidden="1">
      <c r="A104" s="8">
        <v>95</v>
      </c>
      <c r="B104" s="10">
        <f t="shared" si="7"/>
        <v>431517.08395318355</v>
      </c>
      <c r="C104" s="12">
        <f t="shared" si="8"/>
        <v>1977.7866347854247</v>
      </c>
      <c r="D104" s="12">
        <f t="shared" si="5"/>
        <v>832.7689218822397</v>
      </c>
      <c r="E104" s="10">
        <f t="shared" si="6"/>
        <v>430684.3150313013</v>
      </c>
      <c r="F104" s="8">
        <f t="shared" si="4"/>
        <v>8.969773299748109</v>
      </c>
    </row>
    <row r="105" spans="1:6" ht="12.75">
      <c r="A105" s="8">
        <v>96</v>
      </c>
      <c r="B105" s="10">
        <f t="shared" si="7"/>
        <v>430684.3150313013</v>
      </c>
      <c r="C105" s="12">
        <f t="shared" si="8"/>
        <v>1973.9697772267975</v>
      </c>
      <c r="D105" s="12">
        <f t="shared" si="5"/>
        <v>836.5857794408669</v>
      </c>
      <c r="E105" s="10">
        <f t="shared" si="6"/>
        <v>429847.7292518604</v>
      </c>
      <c r="F105" s="8">
        <f t="shared" si="4"/>
        <v>8</v>
      </c>
    </row>
    <row r="106" spans="1:6" ht="12.75" hidden="1">
      <c r="A106" s="8">
        <v>97</v>
      </c>
      <c r="B106" s="10">
        <f t="shared" si="7"/>
        <v>429847.7292518604</v>
      </c>
      <c r="C106" s="12">
        <f t="shared" si="8"/>
        <v>1970.1354257376936</v>
      </c>
      <c r="D106" s="12">
        <f t="shared" si="5"/>
        <v>840.4201309299708</v>
      </c>
      <c r="E106" s="10">
        <f t="shared" si="6"/>
        <v>429007.30912093044</v>
      </c>
      <c r="F106" s="8">
        <f t="shared" si="4"/>
        <v>9.10075566750629</v>
      </c>
    </row>
    <row r="107" spans="1:6" ht="12.75" hidden="1">
      <c r="A107" s="8">
        <v>98</v>
      </c>
      <c r="B107" s="10">
        <f t="shared" si="7"/>
        <v>429007.30912093044</v>
      </c>
      <c r="C107" s="12">
        <f t="shared" si="8"/>
        <v>1966.283500137598</v>
      </c>
      <c r="D107" s="12">
        <f t="shared" si="5"/>
        <v>844.2720565300665</v>
      </c>
      <c r="E107" s="10">
        <f t="shared" si="6"/>
        <v>428163.0370644004</v>
      </c>
      <c r="F107" s="8">
        <f t="shared" si="4"/>
        <v>9.18765743073047</v>
      </c>
    </row>
    <row r="108" spans="1:6" ht="12.75" hidden="1">
      <c r="A108" s="8">
        <v>99</v>
      </c>
      <c r="B108" s="10">
        <f t="shared" si="7"/>
        <v>428163.0370644004</v>
      </c>
      <c r="C108" s="12">
        <f t="shared" si="8"/>
        <v>1962.4139198785017</v>
      </c>
      <c r="D108" s="12">
        <f t="shared" si="5"/>
        <v>848.1416367891627</v>
      </c>
      <c r="E108" s="10">
        <f t="shared" si="6"/>
        <v>427314.89542761125</v>
      </c>
      <c r="F108" s="8">
        <f t="shared" si="4"/>
        <v>9.27455919395466</v>
      </c>
    </row>
    <row r="109" spans="1:6" ht="12.75" hidden="1">
      <c r="A109" s="8">
        <v>100</v>
      </c>
      <c r="B109" s="10">
        <f t="shared" si="7"/>
        <v>427314.89542761125</v>
      </c>
      <c r="C109" s="12">
        <f t="shared" si="8"/>
        <v>1958.5266040432182</v>
      </c>
      <c r="D109" s="12">
        <f t="shared" si="5"/>
        <v>852.0289526244462</v>
      </c>
      <c r="E109" s="10">
        <f t="shared" si="6"/>
        <v>426462.8664749868</v>
      </c>
      <c r="F109" s="8">
        <f t="shared" si="4"/>
        <v>9.36146095717884</v>
      </c>
    </row>
    <row r="110" spans="1:6" ht="12.75" hidden="1">
      <c r="A110" s="8">
        <v>101</v>
      </c>
      <c r="B110" s="10">
        <f t="shared" si="7"/>
        <v>426462.8664749868</v>
      </c>
      <c r="C110" s="12">
        <f t="shared" si="8"/>
        <v>1954.6214713436893</v>
      </c>
      <c r="D110" s="12">
        <f t="shared" si="5"/>
        <v>855.9340853239751</v>
      </c>
      <c r="E110" s="10">
        <f t="shared" si="6"/>
        <v>425606.9323896628</v>
      </c>
      <c r="F110" s="8">
        <f aca="true" t="shared" si="9" ref="F110:F140">F98+1</f>
        <v>9.44836272040302</v>
      </c>
    </row>
    <row r="111" spans="1:6" ht="12.75" hidden="1">
      <c r="A111" s="8">
        <v>102</v>
      </c>
      <c r="B111" s="10">
        <f t="shared" si="7"/>
        <v>425606.9323896628</v>
      </c>
      <c r="C111" s="12">
        <f t="shared" si="8"/>
        <v>1950.6984401192876</v>
      </c>
      <c r="D111" s="12">
        <f t="shared" si="5"/>
        <v>859.8571165483768</v>
      </c>
      <c r="E111" s="10">
        <f t="shared" si="6"/>
        <v>424747.0752731144</v>
      </c>
      <c r="F111" s="8">
        <f t="shared" si="9"/>
        <v>9.5352644836272</v>
      </c>
    </row>
    <row r="112" spans="1:6" ht="12.75" hidden="1">
      <c r="A112" s="8">
        <v>103</v>
      </c>
      <c r="B112" s="10">
        <f t="shared" si="7"/>
        <v>424747.0752731144</v>
      </c>
      <c r="C112" s="12">
        <f t="shared" si="8"/>
        <v>1946.7574283351075</v>
      </c>
      <c r="D112" s="12">
        <f t="shared" si="5"/>
        <v>863.7981283325569</v>
      </c>
      <c r="E112" s="10">
        <f t="shared" si="6"/>
        <v>423883.27714478184</v>
      </c>
      <c r="F112" s="8">
        <f t="shared" si="9"/>
        <v>9.62216624685138</v>
      </c>
    </row>
    <row r="113" spans="1:6" ht="12.75" hidden="1">
      <c r="A113" s="8">
        <v>104</v>
      </c>
      <c r="B113" s="10">
        <f t="shared" si="7"/>
        <v>423883.27714478184</v>
      </c>
      <c r="C113" s="12">
        <f t="shared" si="8"/>
        <v>1942.79835358025</v>
      </c>
      <c r="D113" s="12">
        <f t="shared" si="5"/>
        <v>867.7572030874144</v>
      </c>
      <c r="E113" s="10">
        <f t="shared" si="6"/>
        <v>423015.51994169445</v>
      </c>
      <c r="F113" s="8">
        <f t="shared" si="9"/>
        <v>9.70906801007556</v>
      </c>
    </row>
    <row r="114" spans="1:6" ht="12.75" hidden="1">
      <c r="A114" s="8">
        <v>105</v>
      </c>
      <c r="B114" s="10">
        <f t="shared" si="7"/>
        <v>423015.51994169445</v>
      </c>
      <c r="C114" s="12">
        <f t="shared" si="8"/>
        <v>1938.8211330660995</v>
      </c>
      <c r="D114" s="12">
        <f t="shared" si="5"/>
        <v>871.7344236015649</v>
      </c>
      <c r="E114" s="10">
        <f t="shared" si="6"/>
        <v>422143.78551809286</v>
      </c>
      <c r="F114" s="8">
        <f t="shared" si="9"/>
        <v>9.79596977329974</v>
      </c>
    </row>
    <row r="115" spans="1:6" ht="12.75" hidden="1">
      <c r="A115" s="8">
        <v>106</v>
      </c>
      <c r="B115" s="10">
        <f t="shared" si="7"/>
        <v>422143.78551809286</v>
      </c>
      <c r="C115" s="12">
        <f t="shared" si="8"/>
        <v>1934.8256836245923</v>
      </c>
      <c r="D115" s="12">
        <f t="shared" si="5"/>
        <v>875.7298730430721</v>
      </c>
      <c r="E115" s="10">
        <f t="shared" si="6"/>
        <v>421268.0556450498</v>
      </c>
      <c r="F115" s="8">
        <f t="shared" si="9"/>
        <v>9.88287153652392</v>
      </c>
    </row>
    <row r="116" spans="1:6" ht="12.75" hidden="1">
      <c r="A116" s="8">
        <v>107</v>
      </c>
      <c r="B116" s="10">
        <f t="shared" si="7"/>
        <v>421268.0556450498</v>
      </c>
      <c r="C116" s="12">
        <f t="shared" si="8"/>
        <v>1930.8119217064782</v>
      </c>
      <c r="D116" s="12">
        <f t="shared" si="5"/>
        <v>879.7436349611862</v>
      </c>
      <c r="E116" s="10">
        <f t="shared" si="6"/>
        <v>420388.3120100886</v>
      </c>
      <c r="F116" s="8">
        <f t="shared" si="9"/>
        <v>9.969773299748109</v>
      </c>
    </row>
    <row r="117" spans="1:6" ht="12.75">
      <c r="A117" s="8">
        <v>108</v>
      </c>
      <c r="B117" s="10">
        <f t="shared" si="7"/>
        <v>420388.3120100886</v>
      </c>
      <c r="C117" s="12">
        <f t="shared" si="8"/>
        <v>1926.7797633795726</v>
      </c>
      <c r="D117" s="12">
        <f t="shared" si="5"/>
        <v>883.7757932880918</v>
      </c>
      <c r="E117" s="10">
        <f t="shared" si="6"/>
        <v>419504.5362168005</v>
      </c>
      <c r="F117" s="8">
        <f t="shared" si="9"/>
        <v>9</v>
      </c>
    </row>
    <row r="118" spans="1:6" ht="12.75" hidden="1">
      <c r="A118" s="8">
        <v>109</v>
      </c>
      <c r="B118" s="10">
        <f t="shared" si="7"/>
        <v>419504.5362168005</v>
      </c>
      <c r="C118" s="12">
        <f t="shared" si="8"/>
        <v>1922.7291243270024</v>
      </c>
      <c r="D118" s="12">
        <f t="shared" si="5"/>
        <v>887.826432340662</v>
      </c>
      <c r="E118" s="10">
        <f t="shared" si="6"/>
        <v>418616.70978445985</v>
      </c>
      <c r="F118" s="8">
        <f t="shared" si="9"/>
        <v>10.10075566750629</v>
      </c>
    </row>
    <row r="119" spans="1:6" ht="12.75" hidden="1">
      <c r="A119" s="8">
        <v>110</v>
      </c>
      <c r="B119" s="10">
        <f t="shared" si="7"/>
        <v>418616.70978445985</v>
      </c>
      <c r="C119" s="12">
        <f t="shared" si="8"/>
        <v>1918.659919845441</v>
      </c>
      <c r="D119" s="12">
        <f t="shared" si="5"/>
        <v>891.8956368222234</v>
      </c>
      <c r="E119" s="10">
        <f t="shared" si="6"/>
        <v>417724.81414763763</v>
      </c>
      <c r="F119" s="8">
        <f t="shared" si="9"/>
        <v>10.18765743073047</v>
      </c>
    </row>
    <row r="120" spans="1:6" ht="12.75" hidden="1">
      <c r="A120" s="8">
        <v>111</v>
      </c>
      <c r="B120" s="10">
        <f t="shared" si="7"/>
        <v>417724.81414763763</v>
      </c>
      <c r="C120" s="12">
        <f t="shared" si="8"/>
        <v>1914.5720648433391</v>
      </c>
      <c r="D120" s="12">
        <f t="shared" si="5"/>
        <v>895.9834918243253</v>
      </c>
      <c r="E120" s="10">
        <f t="shared" si="6"/>
        <v>416828.83065581333</v>
      </c>
      <c r="F120" s="8">
        <f t="shared" si="9"/>
        <v>10.27455919395466</v>
      </c>
    </row>
    <row r="121" spans="1:6" ht="12.75" hidden="1">
      <c r="A121" s="8">
        <v>112</v>
      </c>
      <c r="B121" s="10">
        <f t="shared" si="7"/>
        <v>416828.83065581333</v>
      </c>
      <c r="C121" s="12">
        <f t="shared" si="8"/>
        <v>1910.4654738391444</v>
      </c>
      <c r="D121" s="12">
        <f t="shared" si="5"/>
        <v>900.09008282852</v>
      </c>
      <c r="E121" s="10">
        <f t="shared" si="6"/>
        <v>415928.7405729848</v>
      </c>
      <c r="F121" s="8">
        <f t="shared" si="9"/>
        <v>10.36146095717884</v>
      </c>
    </row>
    <row r="122" spans="1:6" ht="12.75" hidden="1">
      <c r="A122" s="8">
        <v>113</v>
      </c>
      <c r="B122" s="10">
        <f t="shared" si="7"/>
        <v>415928.7405729848</v>
      </c>
      <c r="C122" s="12">
        <f t="shared" si="8"/>
        <v>1906.3400609595137</v>
      </c>
      <c r="D122" s="12">
        <f t="shared" si="5"/>
        <v>904.2154957081507</v>
      </c>
      <c r="E122" s="10">
        <f t="shared" si="6"/>
        <v>415024.52507727663</v>
      </c>
      <c r="F122" s="8">
        <f t="shared" si="9"/>
        <v>10.44836272040302</v>
      </c>
    </row>
    <row r="123" spans="1:6" ht="12.75" hidden="1">
      <c r="A123" s="8">
        <v>114</v>
      </c>
      <c r="B123" s="10">
        <f t="shared" si="7"/>
        <v>415024.52507727663</v>
      </c>
      <c r="C123" s="12">
        <f t="shared" si="8"/>
        <v>1902.1957399375178</v>
      </c>
      <c r="D123" s="12">
        <f t="shared" si="5"/>
        <v>908.3598167301466</v>
      </c>
      <c r="E123" s="10">
        <f t="shared" si="6"/>
        <v>414116.1652605465</v>
      </c>
      <c r="F123" s="8">
        <f t="shared" si="9"/>
        <v>10.5352644836272</v>
      </c>
    </row>
    <row r="124" spans="1:6" ht="12.75" hidden="1">
      <c r="A124" s="8">
        <v>115</v>
      </c>
      <c r="B124" s="10">
        <f t="shared" si="7"/>
        <v>414116.1652605465</v>
      </c>
      <c r="C124" s="12">
        <f t="shared" si="8"/>
        <v>1898.032424110838</v>
      </c>
      <c r="D124" s="12">
        <f t="shared" si="5"/>
        <v>912.5231325568263</v>
      </c>
      <c r="E124" s="10">
        <f t="shared" si="6"/>
        <v>413203.6421279897</v>
      </c>
      <c r="F124" s="8">
        <f t="shared" si="9"/>
        <v>10.62216624685138</v>
      </c>
    </row>
    <row r="125" spans="1:6" ht="12.75" hidden="1">
      <c r="A125" s="8">
        <v>116</v>
      </c>
      <c r="B125" s="10">
        <f t="shared" si="7"/>
        <v>413203.6421279897</v>
      </c>
      <c r="C125" s="12">
        <f t="shared" si="8"/>
        <v>1893.8500264199527</v>
      </c>
      <c r="D125" s="12">
        <f t="shared" si="5"/>
        <v>916.7055302477117</v>
      </c>
      <c r="E125" s="10">
        <f t="shared" si="6"/>
        <v>412286.93659774197</v>
      </c>
      <c r="F125" s="8">
        <f t="shared" si="9"/>
        <v>10.70906801007556</v>
      </c>
    </row>
    <row r="126" spans="1:6" ht="12.75" hidden="1">
      <c r="A126" s="8">
        <v>117</v>
      </c>
      <c r="B126" s="10">
        <f t="shared" si="7"/>
        <v>412286.93659774197</v>
      </c>
      <c r="C126" s="12">
        <f t="shared" si="8"/>
        <v>1889.6484594063174</v>
      </c>
      <c r="D126" s="12">
        <f t="shared" si="5"/>
        <v>920.907097261347</v>
      </c>
      <c r="E126" s="10">
        <f t="shared" si="6"/>
        <v>411366.0295004806</v>
      </c>
      <c r="F126" s="8">
        <f t="shared" si="9"/>
        <v>10.79596977329974</v>
      </c>
    </row>
    <row r="127" spans="1:6" ht="12.75" hidden="1">
      <c r="A127" s="8">
        <v>118</v>
      </c>
      <c r="B127" s="10">
        <f t="shared" si="7"/>
        <v>411366.0295004806</v>
      </c>
      <c r="C127" s="12">
        <f t="shared" si="8"/>
        <v>1885.4276352105362</v>
      </c>
      <c r="D127" s="12">
        <f t="shared" si="5"/>
        <v>925.1279214571282</v>
      </c>
      <c r="E127" s="10">
        <f t="shared" si="6"/>
        <v>410440.9015790235</v>
      </c>
      <c r="F127" s="8">
        <f t="shared" si="9"/>
        <v>10.88287153652392</v>
      </c>
    </row>
    <row r="128" spans="1:6" ht="12.75" hidden="1">
      <c r="A128" s="8">
        <v>119</v>
      </c>
      <c r="B128" s="10">
        <f t="shared" si="7"/>
        <v>410440.9015790235</v>
      </c>
      <c r="C128" s="12">
        <f t="shared" si="8"/>
        <v>1881.1874655705244</v>
      </c>
      <c r="D128" s="12">
        <f t="shared" si="5"/>
        <v>929.36809109714</v>
      </c>
      <c r="E128" s="10">
        <f t="shared" si="6"/>
        <v>409511.53348792635</v>
      </c>
      <c r="F128" s="8">
        <f t="shared" si="9"/>
        <v>10.969773299748109</v>
      </c>
    </row>
    <row r="129" spans="1:6" ht="12.75">
      <c r="A129" s="8">
        <v>120</v>
      </c>
      <c r="B129" s="10">
        <f t="shared" si="7"/>
        <v>409511.53348792635</v>
      </c>
      <c r="C129" s="12">
        <f t="shared" si="8"/>
        <v>1876.9278618196624</v>
      </c>
      <c r="D129" s="12">
        <f t="shared" si="5"/>
        <v>933.627694848002</v>
      </c>
      <c r="E129" s="10">
        <f t="shared" si="6"/>
        <v>408577.90579307836</v>
      </c>
      <c r="F129" s="8">
        <f t="shared" si="9"/>
        <v>10</v>
      </c>
    </row>
    <row r="130" spans="1:6" ht="12.75" hidden="1">
      <c r="A130" s="8">
        <v>121</v>
      </c>
      <c r="B130" s="10">
        <f t="shared" si="7"/>
        <v>408577.90579307836</v>
      </c>
      <c r="C130" s="12">
        <f t="shared" si="8"/>
        <v>1872.6487348849425</v>
      </c>
      <c r="D130" s="12">
        <f t="shared" si="5"/>
        <v>937.9068217827219</v>
      </c>
      <c r="E130" s="10">
        <f t="shared" si="6"/>
        <v>407639.99897129566</v>
      </c>
      <c r="F130" s="8">
        <f t="shared" si="9"/>
        <v>11.10075566750629</v>
      </c>
    </row>
    <row r="131" spans="1:6" ht="12.75" hidden="1">
      <c r="A131" s="8">
        <v>122</v>
      </c>
      <c r="B131" s="10">
        <f t="shared" si="7"/>
        <v>407639.99897129566</v>
      </c>
      <c r="C131" s="12">
        <f t="shared" si="8"/>
        <v>1868.349995285105</v>
      </c>
      <c r="D131" s="12">
        <f t="shared" si="5"/>
        <v>942.2055613825594</v>
      </c>
      <c r="E131" s="10">
        <f t="shared" si="6"/>
        <v>406697.7934099131</v>
      </c>
      <c r="F131" s="8">
        <f t="shared" si="9"/>
        <v>11.18765743073047</v>
      </c>
    </row>
    <row r="132" spans="1:6" ht="12.75" hidden="1">
      <c r="A132" s="8">
        <v>123</v>
      </c>
      <c r="B132" s="10">
        <f t="shared" si="7"/>
        <v>406697.7934099131</v>
      </c>
      <c r="C132" s="12">
        <f t="shared" si="8"/>
        <v>1864.0315531287683</v>
      </c>
      <c r="D132" s="12">
        <f t="shared" si="5"/>
        <v>946.5240035388961</v>
      </c>
      <c r="E132" s="10">
        <f t="shared" si="6"/>
        <v>405751.2694063742</v>
      </c>
      <c r="F132" s="8">
        <f t="shared" si="9"/>
        <v>11.27455919395466</v>
      </c>
    </row>
    <row r="133" spans="1:6" ht="12.75" hidden="1">
      <c r="A133" s="8">
        <v>124</v>
      </c>
      <c r="B133" s="10">
        <f t="shared" si="7"/>
        <v>405751.2694063742</v>
      </c>
      <c r="C133" s="12">
        <f t="shared" si="8"/>
        <v>1859.6933181125485</v>
      </c>
      <c r="D133" s="12">
        <f t="shared" si="5"/>
        <v>950.8622385551159</v>
      </c>
      <c r="E133" s="10">
        <f t="shared" si="6"/>
        <v>404800.4071678191</v>
      </c>
      <c r="F133" s="8">
        <f t="shared" si="9"/>
        <v>11.36146095717884</v>
      </c>
    </row>
    <row r="134" spans="1:6" ht="12.75" hidden="1">
      <c r="A134" s="8">
        <v>125</v>
      </c>
      <c r="B134" s="10">
        <f t="shared" si="7"/>
        <v>404800.4071678191</v>
      </c>
      <c r="C134" s="12">
        <f t="shared" si="8"/>
        <v>1855.3351995191708</v>
      </c>
      <c r="D134" s="12">
        <f t="shared" si="5"/>
        <v>955.2203571484936</v>
      </c>
      <c r="E134" s="10">
        <f t="shared" si="6"/>
        <v>403845.1868106706</v>
      </c>
      <c r="F134" s="8">
        <f t="shared" si="9"/>
        <v>11.44836272040302</v>
      </c>
    </row>
    <row r="135" spans="1:6" ht="12.75" hidden="1">
      <c r="A135" s="8">
        <v>126</v>
      </c>
      <c r="B135" s="10">
        <f t="shared" si="7"/>
        <v>403845.1868106706</v>
      </c>
      <c r="C135" s="12">
        <f t="shared" si="8"/>
        <v>1850.9571062155735</v>
      </c>
      <c r="D135" s="12">
        <f t="shared" si="5"/>
        <v>959.5984504520909</v>
      </c>
      <c r="E135" s="10">
        <f t="shared" si="6"/>
        <v>402885.5883602185</v>
      </c>
      <c r="F135" s="8">
        <f t="shared" si="9"/>
        <v>11.5352644836272</v>
      </c>
    </row>
    <row r="136" spans="1:6" ht="12.75" hidden="1">
      <c r="A136" s="8">
        <v>127</v>
      </c>
      <c r="B136" s="10">
        <f t="shared" si="7"/>
        <v>402885.5883602185</v>
      </c>
      <c r="C136" s="12">
        <f t="shared" si="8"/>
        <v>1846.5589466510014</v>
      </c>
      <c r="D136" s="12">
        <f t="shared" si="5"/>
        <v>963.996610016663</v>
      </c>
      <c r="E136" s="10">
        <f t="shared" si="6"/>
        <v>401921.5917502018</v>
      </c>
      <c r="F136" s="8">
        <f t="shared" si="9"/>
        <v>11.62216624685138</v>
      </c>
    </row>
    <row r="137" spans="1:6" ht="12.75" hidden="1">
      <c r="A137" s="8">
        <v>128</v>
      </c>
      <c r="B137" s="10">
        <f t="shared" si="7"/>
        <v>401921.5917502018</v>
      </c>
      <c r="C137" s="12">
        <f t="shared" si="8"/>
        <v>1842.1406288550918</v>
      </c>
      <c r="D137" s="12">
        <f t="shared" si="5"/>
        <v>968.4149278125726</v>
      </c>
      <c r="E137" s="10">
        <f t="shared" si="6"/>
        <v>400953.17682238924</v>
      </c>
      <c r="F137" s="8">
        <f t="shared" si="9"/>
        <v>11.70906801007556</v>
      </c>
    </row>
    <row r="138" spans="1:6" ht="12.75" hidden="1">
      <c r="A138" s="8">
        <v>129</v>
      </c>
      <c r="B138" s="10">
        <f t="shared" si="7"/>
        <v>400953.17682238924</v>
      </c>
      <c r="C138" s="12">
        <f t="shared" si="8"/>
        <v>1837.7020604359507</v>
      </c>
      <c r="D138" s="12">
        <f>-$B$6-C138</f>
        <v>972.8534962317137</v>
      </c>
      <c r="E138" s="10">
        <f>B138-D138</f>
        <v>399980.3233261575</v>
      </c>
      <c r="F138" s="8">
        <f t="shared" si="9"/>
        <v>11.79596977329974</v>
      </c>
    </row>
    <row r="139" spans="1:6" ht="12.75" hidden="1">
      <c r="A139" s="8">
        <v>130</v>
      </c>
      <c r="B139" s="10">
        <f>E138</f>
        <v>399980.3233261575</v>
      </c>
      <c r="C139" s="12">
        <f>$B$4/12*B139</f>
        <v>1833.243148578222</v>
      </c>
      <c r="D139" s="12">
        <f>-$B$6-C139</f>
        <v>977.3124080894424</v>
      </c>
      <c r="E139" s="10">
        <f>B139-D139</f>
        <v>399003.01091806806</v>
      </c>
      <c r="F139" s="8">
        <f t="shared" si="9"/>
        <v>11.88287153652392</v>
      </c>
    </row>
    <row r="140" spans="1:6" ht="12.75" hidden="1">
      <c r="A140" s="8">
        <v>131</v>
      </c>
      <c r="B140" s="10">
        <f>E139</f>
        <v>399003.01091806806</v>
      </c>
      <c r="C140" s="12">
        <f>$B$4/12*B140</f>
        <v>1828.7638000411453</v>
      </c>
      <c r="D140" s="12">
        <f>-$B$6-C140</f>
        <v>981.7917566265191</v>
      </c>
      <c r="E140" s="10">
        <f>B140-D140</f>
        <v>398021.21916144155</v>
      </c>
      <c r="F140" s="8">
        <f t="shared" si="9"/>
        <v>11.969773299748109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="150" zoomScaleNormal="150" zoomScalePageLayoutView="0" workbookViewId="0" topLeftCell="A1">
      <selection activeCell="I19" sqref="I19"/>
    </sheetView>
  </sheetViews>
  <sheetFormatPr defaultColWidth="8.8515625" defaultRowHeight="12.75"/>
  <cols>
    <col min="1" max="1" width="9.421875" style="0" customWidth="1"/>
    <col min="2" max="2" width="4.421875" style="0" customWidth="1"/>
    <col min="3" max="3" width="11.00390625" style="0" customWidth="1"/>
    <col min="4" max="4" width="12.8515625" style="0" customWidth="1"/>
    <col min="5" max="5" width="9.140625" style="0" bestFit="1" customWidth="1"/>
    <col min="6" max="6" width="11.7109375" style="0" customWidth="1"/>
    <col min="7" max="7" width="11.140625" style="0" customWidth="1"/>
  </cols>
  <sheetData>
    <row r="1" spans="1:7" ht="12.75">
      <c r="A1" s="15" t="s">
        <v>28</v>
      </c>
      <c r="B1" s="8"/>
      <c r="C1" s="8"/>
      <c r="D1" s="8"/>
      <c r="E1" s="8"/>
      <c r="F1" s="8"/>
      <c r="G1" s="8"/>
    </row>
    <row r="2" spans="1:7" ht="12.75">
      <c r="A2" s="15"/>
      <c r="B2" s="8"/>
      <c r="C2" s="8"/>
      <c r="D2" s="8"/>
      <c r="E2" s="8"/>
      <c r="F2" s="8"/>
      <c r="G2" s="8"/>
    </row>
    <row r="3" spans="1:7" ht="12.75">
      <c r="A3" s="16" t="str">
        <f>'Rental summary'!A13</f>
        <v>Property taxes as a % of purchase price</v>
      </c>
      <c r="B3" s="8"/>
      <c r="C3" s="8"/>
      <c r="D3" s="8"/>
      <c r="E3" s="8"/>
      <c r="F3" s="11">
        <f>'Rental summary'!D13</f>
        <v>0.0125</v>
      </c>
      <c r="G3" s="8"/>
    </row>
    <row r="4" spans="1:7" ht="12.75">
      <c r="A4" s="16" t="str">
        <f>'Rental summary'!A14</f>
        <v>Expected annual % increase in property taxes</v>
      </c>
      <c r="B4" s="8"/>
      <c r="C4" s="8"/>
      <c r="D4" s="8"/>
      <c r="E4" s="8"/>
      <c r="F4" s="11">
        <f>'Rental summary'!D14</f>
        <v>0.02</v>
      </c>
      <c r="G4" s="8"/>
    </row>
    <row r="5" spans="1:7" ht="12.75">
      <c r="A5" s="16" t="s">
        <v>23</v>
      </c>
      <c r="B5" s="8"/>
      <c r="C5" s="8"/>
      <c r="D5" s="8"/>
      <c r="E5" s="8"/>
      <c r="F5" s="11">
        <f>'Rental summary'!D17</f>
        <v>0.04</v>
      </c>
      <c r="G5" s="8"/>
    </row>
    <row r="6" spans="1:7" ht="12.75">
      <c r="A6" s="16" t="s">
        <v>46</v>
      </c>
      <c r="B6" s="8"/>
      <c r="C6" s="8"/>
      <c r="D6" s="8"/>
      <c r="E6" s="8"/>
      <c r="F6" s="11">
        <v>0.002</v>
      </c>
      <c r="G6" s="8"/>
    </row>
    <row r="7" spans="1:7" ht="12.75">
      <c r="A7" s="16" t="s">
        <v>47</v>
      </c>
      <c r="B7" s="8"/>
      <c r="C7" s="8"/>
      <c r="D7" s="8"/>
      <c r="E7" s="8"/>
      <c r="F7" s="11">
        <f>'Rental summary'!D16</f>
        <v>0.005</v>
      </c>
      <c r="G7" s="8"/>
    </row>
    <row r="8" spans="1:7" ht="12.75">
      <c r="A8" s="16" t="s">
        <v>25</v>
      </c>
      <c r="B8" s="8"/>
      <c r="C8" s="13"/>
      <c r="D8" s="13"/>
      <c r="E8" s="13"/>
      <c r="F8" s="21">
        <f>'Rental summary'!D18</f>
        <v>0.1</v>
      </c>
      <c r="G8" s="13"/>
    </row>
    <row r="9" spans="1:7" ht="12.75">
      <c r="A9" s="8"/>
      <c r="B9" s="8"/>
      <c r="C9" s="13"/>
      <c r="D9" s="13"/>
      <c r="E9" s="13"/>
      <c r="F9" s="13"/>
      <c r="G9" s="13"/>
    </row>
    <row r="10" spans="1:7" ht="27.75">
      <c r="A10" s="13" t="s">
        <v>5</v>
      </c>
      <c r="B10" s="8"/>
      <c r="C10" s="13" t="s">
        <v>27</v>
      </c>
      <c r="D10" s="6" t="s">
        <v>21</v>
      </c>
      <c r="E10" s="13" t="s">
        <v>22</v>
      </c>
      <c r="F10" s="6" t="s">
        <v>24</v>
      </c>
      <c r="G10" s="13" t="s">
        <v>26</v>
      </c>
    </row>
    <row r="11" spans="1:7" ht="12.75">
      <c r="A11" s="8">
        <v>1</v>
      </c>
      <c r="B11" s="8"/>
      <c r="C11" s="25">
        <f>SUM(D11:G11)</f>
        <v>12750</v>
      </c>
      <c r="D11" s="25">
        <f>'Rental summary'!D13*'Rental summary'!D2</f>
        <v>6250</v>
      </c>
      <c r="E11" s="25">
        <f>F6*'Rental summary'!D2</f>
        <v>1000</v>
      </c>
      <c r="F11" s="25">
        <f>$F$8*'Rental summary'!B20</f>
        <v>3000</v>
      </c>
      <c r="G11" s="25">
        <f>$F$7*'Rental summary'!D2</f>
        <v>2500</v>
      </c>
    </row>
    <row r="12" spans="1:8" ht="12.75">
      <c r="A12" s="8">
        <v>2</v>
      </c>
      <c r="B12" s="8"/>
      <c r="C12" s="25">
        <f aca="true" t="shared" si="0" ref="C12:C20">SUM(D12:G12)</f>
        <v>13195</v>
      </c>
      <c r="D12" s="25">
        <f>(1+$F$4)*D11</f>
        <v>6375</v>
      </c>
      <c r="E12" s="25">
        <f>E11*(1+$F$5)</f>
        <v>1040</v>
      </c>
      <c r="F12" s="25">
        <f>$F$8*'Rental summary'!B21</f>
        <v>3180</v>
      </c>
      <c r="G12" s="25">
        <f>G11*(1+$F$5)</f>
        <v>2600</v>
      </c>
      <c r="H12" s="5"/>
    </row>
    <row r="13" spans="1:8" ht="12.75">
      <c r="A13" s="8">
        <v>3</v>
      </c>
      <c r="B13" s="8"/>
      <c r="C13" s="25">
        <f t="shared" si="0"/>
        <v>13658.900000000001</v>
      </c>
      <c r="D13" s="25">
        <f aca="true" t="shared" si="1" ref="D13:D20">(1+$F$4)*D12</f>
        <v>6502.5</v>
      </c>
      <c r="E13" s="25">
        <f aca="true" t="shared" si="2" ref="E13:E20">E12*(1+$F$5)</f>
        <v>1081.6000000000001</v>
      </c>
      <c r="F13" s="25">
        <f>$F$8*'Rental summary'!B22</f>
        <v>3370.8</v>
      </c>
      <c r="G13" s="25">
        <f aca="true" t="shared" si="3" ref="G13:G20">G12*(1+$F$5)</f>
        <v>2704</v>
      </c>
      <c r="H13" s="5"/>
    </row>
    <row r="14" spans="1:8" ht="12.75">
      <c r="A14" s="8">
        <v>4</v>
      </c>
      <c r="B14" s="8"/>
      <c r="C14" s="25">
        <f t="shared" si="0"/>
        <v>14142.622000000001</v>
      </c>
      <c r="D14" s="25">
        <f t="shared" si="1"/>
        <v>6632.55</v>
      </c>
      <c r="E14" s="25">
        <f t="shared" si="2"/>
        <v>1124.8640000000003</v>
      </c>
      <c r="F14" s="25">
        <f>$F$8*'Rental summary'!B23</f>
        <v>3573.0480000000007</v>
      </c>
      <c r="G14" s="25">
        <f t="shared" si="3"/>
        <v>2812.1600000000003</v>
      </c>
      <c r="H14" s="5"/>
    </row>
    <row r="15" spans="1:8" ht="12.75">
      <c r="A15" s="8">
        <v>5</v>
      </c>
      <c r="B15" s="8"/>
      <c r="C15" s="25">
        <f t="shared" si="0"/>
        <v>14647.136840000003</v>
      </c>
      <c r="D15" s="25">
        <f t="shared" si="1"/>
        <v>6765.201</v>
      </c>
      <c r="E15" s="25">
        <f t="shared" si="2"/>
        <v>1169.8585600000004</v>
      </c>
      <c r="F15" s="25">
        <f>$F$8*'Rental summary'!B24</f>
        <v>3787.430880000001</v>
      </c>
      <c r="G15" s="25">
        <f t="shared" si="3"/>
        <v>2924.6464000000005</v>
      </c>
      <c r="H15" s="5"/>
    </row>
    <row r="16" spans="1:8" ht="12.75">
      <c r="A16" s="8">
        <v>6</v>
      </c>
      <c r="B16" s="8"/>
      <c r="C16" s="25">
        <f t="shared" si="0"/>
        <v>15173.466911200003</v>
      </c>
      <c r="D16" s="25">
        <f t="shared" si="1"/>
        <v>6900.5050200000005</v>
      </c>
      <c r="E16" s="25">
        <f t="shared" si="2"/>
        <v>1216.6529024000004</v>
      </c>
      <c r="F16" s="25">
        <f>$F$8*'Rental summary'!B25</f>
        <v>4014.676732800001</v>
      </c>
      <c r="G16" s="25">
        <f t="shared" si="3"/>
        <v>3041.632256000001</v>
      </c>
      <c r="H16" s="5"/>
    </row>
    <row r="17" spans="1:8" ht="12.75">
      <c r="A17" s="8">
        <v>7</v>
      </c>
      <c r="B17" s="8"/>
      <c r="C17" s="25">
        <f t="shared" si="0"/>
        <v>15722.689021904001</v>
      </c>
      <c r="D17" s="25">
        <f t="shared" si="1"/>
        <v>7038.5151204</v>
      </c>
      <c r="E17" s="25">
        <f t="shared" si="2"/>
        <v>1265.3190184960004</v>
      </c>
      <c r="F17" s="25">
        <f>$F$8*'Rental summary'!B26</f>
        <v>4255.557336768001</v>
      </c>
      <c r="G17" s="25">
        <f t="shared" si="3"/>
        <v>3163.297546240001</v>
      </c>
      <c r="H17" s="5"/>
    </row>
    <row r="18" spans="1:8" ht="12.75">
      <c r="A18" s="8">
        <v>8</v>
      </c>
      <c r="B18" s="8"/>
      <c r="C18" s="25">
        <f t="shared" si="0"/>
        <v>16295.937427107525</v>
      </c>
      <c r="D18" s="25">
        <f t="shared" si="1"/>
        <v>7179.2854228080005</v>
      </c>
      <c r="E18" s="25">
        <f t="shared" si="2"/>
        <v>1315.9317792358404</v>
      </c>
      <c r="F18" s="25">
        <f>$F$8*'Rental summary'!B27</f>
        <v>4510.890776974082</v>
      </c>
      <c r="G18" s="25">
        <f t="shared" si="3"/>
        <v>3289.829448089601</v>
      </c>
      <c r="H18" s="5"/>
    </row>
    <row r="19" spans="1:8" ht="12.75">
      <c r="A19" s="8">
        <v>9</v>
      </c>
      <c r="B19" s="8"/>
      <c r="C19" s="25">
        <f t="shared" si="0"/>
        <v>16894.40703127515</v>
      </c>
      <c r="D19" s="25">
        <f t="shared" si="1"/>
        <v>7322.871131264161</v>
      </c>
      <c r="E19" s="25">
        <f t="shared" si="2"/>
        <v>1368.569050405274</v>
      </c>
      <c r="F19" s="25">
        <f>$F$8*'Rental summary'!B28</f>
        <v>4781.544223592527</v>
      </c>
      <c r="G19" s="25">
        <f t="shared" si="3"/>
        <v>3421.4226260131854</v>
      </c>
      <c r="H19" s="5"/>
    </row>
    <row r="20" spans="1:8" ht="12.75">
      <c r="A20" s="8">
        <v>10</v>
      </c>
      <c r="B20" s="8"/>
      <c r="C20" s="25">
        <f t="shared" si="0"/>
        <v>17519.356774372718</v>
      </c>
      <c r="D20" s="25">
        <f t="shared" si="1"/>
        <v>7469.328553889444</v>
      </c>
      <c r="E20" s="25">
        <f t="shared" si="2"/>
        <v>1423.311812421485</v>
      </c>
      <c r="F20" s="25">
        <f>$F$8*'Rental summary'!B29</f>
        <v>5068.436877008079</v>
      </c>
      <c r="G20" s="25">
        <f t="shared" si="3"/>
        <v>3558.279531053713</v>
      </c>
      <c r="H20" s="5"/>
    </row>
    <row r="21" ht="12.75">
      <c r="G21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</dc:creator>
  <cp:keywords/>
  <dc:description/>
  <cp:lastModifiedBy>Microsoft Office User</cp:lastModifiedBy>
  <cp:lastPrinted>2013-03-07T23:27:47Z</cp:lastPrinted>
  <dcterms:created xsi:type="dcterms:W3CDTF">2005-02-13T00:54:55Z</dcterms:created>
  <dcterms:modified xsi:type="dcterms:W3CDTF">2023-07-01T00:03:19Z</dcterms:modified>
  <cp:category/>
  <cp:version/>
  <cp:contentType/>
  <cp:contentStatus/>
</cp:coreProperties>
</file>